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admin\OneDrive\Desktop\งานประชุมกองแผน\2567\3-2567\"/>
    </mc:Choice>
  </mc:AlternateContent>
  <xr:revisionPtr revIDLastSave="0" documentId="8_{E8F46A2F-2FCE-499E-A63B-CFED477C345F}" xr6:coauthVersionLast="36" xr6:coauthVersionMax="36" xr10:uidLastSave="{00000000-0000-0000-0000-000000000000}"/>
  <bookViews>
    <workbookView xWindow="0" yWindow="0" windowWidth="23040" windowHeight="8400" tabRatio="839" xr2:uid="{F664D4F3-4A47-4FDE-99AC-C4B9E99CBC02}"/>
  </bookViews>
  <sheets>
    <sheet name="สรุป" sheetId="15" r:id="rId1"/>
    <sheet name="ตัวชี้วัดวิสัยทัศน์" sheetId="1" r:id="rId2"/>
    <sheet name="เป้าประสงค์ที่ 1" sheetId="2" r:id="rId3"/>
    <sheet name="โครงการย. 1" sheetId="6" r:id="rId4"/>
    <sheet name="เป้าประสงค์ที่ 2" sheetId="3" r:id="rId5"/>
    <sheet name="โครงการย. 2" sheetId="8" r:id="rId6"/>
    <sheet name="เป้าประสงค์ที่ 3" sheetId="4" r:id="rId7"/>
    <sheet name="โครงการย. 3" sheetId="12" r:id="rId8"/>
    <sheet name="เป้าประสงค์ที่ 4" sheetId="5" r:id="rId9"/>
    <sheet name="โครงการย. 4" sheetId="11" r:id="rId10"/>
  </sheets>
  <definedNames>
    <definedName name="_Hlk114566190" localSheetId="3">'โครงการย. 1'!$C$73</definedName>
    <definedName name="_Hlk114566190" localSheetId="5">'โครงการย. 2'!#REF!</definedName>
    <definedName name="_Hlk114566190" localSheetId="7">'โครงการย. 3'!#REF!</definedName>
    <definedName name="_Hlk114566190" localSheetId="9">'โครงการย. 4'!$C$23</definedName>
    <definedName name="_Hlk114566190" localSheetId="6">'เป้าประสงค์ที่ 3'!$B$4</definedName>
    <definedName name="_Hlk114566190" localSheetId="8">'เป้าประสงค์ที่ 4'!$B$4</definedName>
    <definedName name="_xlnm.Print_Area" localSheetId="3">'โครงการย. 1'!$A$1:$I$86</definedName>
    <definedName name="_xlnm.Print_Area" localSheetId="5">'โครงการย. 2'!$A$1:$I$64</definedName>
    <definedName name="_xlnm.Print_Area" localSheetId="7">'โครงการย. 3'!$A$1:$I$45</definedName>
    <definedName name="_xlnm.Print_Area" localSheetId="9">'โครงการย. 4'!$A$1:$I$37</definedName>
    <definedName name="_xlnm.Print_Area" localSheetId="1">ตัวชี้วัดวิสัยทัศน์!$A$1:$H$13</definedName>
    <definedName name="_xlnm.Print_Area" localSheetId="2">'เป้าประสงค์ที่ 1'!$A$1:$H$44</definedName>
    <definedName name="_xlnm.Print_Area" localSheetId="4">'เป้าประสงค์ที่ 2'!$A$1:$I$109</definedName>
    <definedName name="_xlnm.Print_Area" localSheetId="6">'เป้าประสงค์ที่ 3'!$A$1:$H$69</definedName>
    <definedName name="_xlnm.Print_Area" localSheetId="8">'เป้าประสงค์ที่ 4'!$A$1:$H$22</definedName>
    <definedName name="_xlnm.Print_Titles" localSheetId="3">'โครงการย. 1'!$2:$2</definedName>
    <definedName name="_xlnm.Print_Titles" localSheetId="5">'โครงการย. 2'!$2:$2</definedName>
    <definedName name="_xlnm.Print_Titles" localSheetId="7">'โครงการย. 3'!$2:$2</definedName>
    <definedName name="_xlnm.Print_Titles" localSheetId="9">'โครงการย. 4'!$2:$2</definedName>
    <definedName name="_xlnm.Print_Titles" localSheetId="2">'เป้าประสงค์ที่ 1'!$2:$2</definedName>
    <definedName name="_xlnm.Print_Titles" localSheetId="4">'เป้าประสงค์ที่ 2'!$2:$2</definedName>
    <definedName name="_xlnm.Print_Titles" localSheetId="6">'เป้าประสงค์ที่ 3'!$2:$2</definedName>
    <definedName name="_xlnm.Print_Titles" localSheetId="8">'เป้าประสงค์ที่ 4'!$2:$2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43" i="12" l="1"/>
  <c r="F64" i="4"/>
  <c r="F67" i="4"/>
  <c r="D100" i="3"/>
  <c r="C100" i="3"/>
  <c r="F3" i="8"/>
  <c r="D20" i="3"/>
  <c r="C20" i="3"/>
  <c r="H17" i="5"/>
  <c r="D37" i="12"/>
  <c r="E37" i="12"/>
  <c r="D20" i="12"/>
  <c r="E20" i="12"/>
  <c r="D50" i="4"/>
  <c r="C50" i="4"/>
  <c r="D17" i="4"/>
  <c r="C17" i="4"/>
  <c r="D35" i="4"/>
  <c r="C35" i="4"/>
  <c r="R6" i="15"/>
  <c r="R7" i="15"/>
  <c r="R8" i="15"/>
  <c r="R9" i="15"/>
  <c r="R10" i="15"/>
  <c r="R5" i="15"/>
  <c r="P9" i="15"/>
  <c r="P10" i="15"/>
  <c r="F6" i="15"/>
  <c r="F7" i="15"/>
  <c r="F8" i="15"/>
  <c r="F9" i="15"/>
  <c r="F10" i="15"/>
  <c r="F5" i="15"/>
  <c r="D6" i="15"/>
  <c r="D7" i="15"/>
  <c r="D8" i="15"/>
  <c r="D9" i="15"/>
  <c r="D10" i="15"/>
  <c r="D5" i="15"/>
  <c r="O4" i="15"/>
  <c r="G35" i="11"/>
  <c r="G34" i="11"/>
  <c r="G33" i="11"/>
  <c r="G32" i="11"/>
  <c r="F17" i="5"/>
  <c r="F20" i="5"/>
  <c r="F19" i="5"/>
  <c r="F18" i="5"/>
  <c r="G42" i="12"/>
  <c r="G41" i="12"/>
  <c r="G40" i="12"/>
  <c r="F65" i="4"/>
  <c r="G58" i="8"/>
  <c r="F11" i="1"/>
  <c r="F10" i="1"/>
  <c r="F9" i="1"/>
  <c r="F8" i="1"/>
  <c r="F39" i="2"/>
  <c r="F40" i="2"/>
  <c r="F41" i="2"/>
  <c r="F42" i="2"/>
  <c r="G82" i="6"/>
  <c r="G81" i="6"/>
  <c r="G83" i="6"/>
  <c r="G84" i="6"/>
  <c r="G59" i="8"/>
  <c r="G60" i="8"/>
  <c r="G61" i="8"/>
  <c r="E46" i="8"/>
  <c r="F32" i="8" s="1"/>
  <c r="D46" i="8"/>
  <c r="E31" i="8"/>
  <c r="D31" i="8"/>
  <c r="E17" i="8"/>
  <c r="D17" i="8"/>
  <c r="G101" i="3"/>
  <c r="G23" i="3"/>
  <c r="G3" i="3"/>
  <c r="D86" i="3"/>
  <c r="D82" i="3"/>
  <c r="C86" i="3"/>
  <c r="C82" i="3"/>
  <c r="D17" i="3"/>
  <c r="C17" i="3"/>
  <c r="F66" i="4" l="1"/>
  <c r="M7" i="15" s="1"/>
  <c r="N7" i="15" s="1"/>
  <c r="M5" i="15"/>
  <c r="N5" i="15" s="1"/>
  <c r="D87" i="3"/>
  <c r="C87" i="3"/>
  <c r="D21" i="3"/>
  <c r="C21" i="3"/>
  <c r="D67" i="3"/>
  <c r="E53" i="3" s="1"/>
  <c r="G53" i="3" s="1"/>
  <c r="C67" i="3"/>
  <c r="D52" i="3"/>
  <c r="E38" i="3" s="1"/>
  <c r="G38" i="3" s="1"/>
  <c r="C52" i="3"/>
  <c r="D37" i="3"/>
  <c r="C37" i="3"/>
  <c r="F56" i="6"/>
  <c r="E71" i="6"/>
  <c r="D71" i="6"/>
  <c r="E47" i="6"/>
  <c r="F36" i="6" s="1"/>
  <c r="D47" i="6"/>
  <c r="E35" i="6"/>
  <c r="F24" i="6" s="1"/>
  <c r="D35" i="6"/>
  <c r="E18" i="6"/>
  <c r="F5" i="6" s="1"/>
  <c r="D18" i="6"/>
  <c r="D29" i="2"/>
  <c r="E14" i="2" s="1"/>
  <c r="C29" i="2"/>
  <c r="C10" i="15"/>
  <c r="C9" i="15"/>
  <c r="C8" i="15"/>
  <c r="C7" i="15"/>
  <c r="C6" i="15"/>
  <c r="C5" i="15"/>
  <c r="E10" i="15"/>
  <c r="G10" i="15"/>
  <c r="H10" i="15" s="1"/>
  <c r="I10" i="15"/>
  <c r="J10" i="15" s="1"/>
  <c r="K10" i="15"/>
  <c r="L10" i="15" s="1"/>
  <c r="M10" i="15"/>
  <c r="N10" i="15" s="1"/>
  <c r="O10" i="15"/>
  <c r="Q10" i="15"/>
  <c r="Q9" i="15"/>
  <c r="O9" i="15"/>
  <c r="M9" i="15"/>
  <c r="N9" i="15" s="1"/>
  <c r="K9" i="15"/>
  <c r="L9" i="15" s="1"/>
  <c r="I9" i="15"/>
  <c r="J9" i="15" s="1"/>
  <c r="G9" i="15"/>
  <c r="H9" i="15" s="1"/>
  <c r="E9" i="15"/>
  <c r="Q6" i="15"/>
  <c r="Q7" i="15"/>
  <c r="Q8" i="15"/>
  <c r="Q5" i="15"/>
  <c r="O6" i="15"/>
  <c r="P6" i="15" s="1"/>
  <c r="O7" i="15"/>
  <c r="P7" i="15" s="1"/>
  <c r="O8" i="15"/>
  <c r="P8" i="15" s="1"/>
  <c r="O5" i="15"/>
  <c r="P5" i="15" s="1"/>
  <c r="M6" i="15"/>
  <c r="N6" i="15" s="1"/>
  <c r="M8" i="15"/>
  <c r="N8" i="15" s="1"/>
  <c r="K6" i="15"/>
  <c r="L6" i="15" s="1"/>
  <c r="K7" i="15"/>
  <c r="L7" i="15" s="1"/>
  <c r="K8" i="15"/>
  <c r="L8" i="15" s="1"/>
  <c r="K5" i="15"/>
  <c r="L5" i="15" s="1"/>
  <c r="G6" i="15"/>
  <c r="H6" i="15" s="1"/>
  <c r="G7" i="15"/>
  <c r="H7" i="15" s="1"/>
  <c r="G8" i="15"/>
  <c r="H8" i="15" s="1"/>
  <c r="G5" i="15"/>
  <c r="H5" i="15" s="1"/>
  <c r="E6" i="15"/>
  <c r="E7" i="15"/>
  <c r="E8" i="15"/>
  <c r="E5" i="15"/>
  <c r="Q4" i="15"/>
  <c r="M4" i="15"/>
  <c r="K4" i="15"/>
  <c r="I4" i="15"/>
  <c r="G4" i="15"/>
  <c r="E4" i="15"/>
  <c r="C4" i="15"/>
  <c r="F107" i="3" l="1"/>
  <c r="I8" i="15" s="1"/>
  <c r="J8" i="15" s="1"/>
  <c r="F106" i="3"/>
  <c r="I7" i="15" s="1"/>
  <c r="J7" i="15" s="1"/>
  <c r="F105" i="3"/>
  <c r="I6" i="15" s="1"/>
  <c r="J6" i="15" s="1"/>
  <c r="F104" i="3"/>
  <c r="I5" i="15" s="1"/>
  <c r="J5" i="15" s="1"/>
  <c r="U4" i="15"/>
  <c r="S7" i="15"/>
  <c r="T7" i="15" s="1"/>
  <c r="S8" i="15"/>
  <c r="T8" i="15" s="1"/>
  <c r="S10" i="15"/>
  <c r="T10" i="15" s="1"/>
  <c r="S4" i="15"/>
  <c r="S5" i="15"/>
  <c r="T5" i="15" s="1"/>
  <c r="S6" i="15"/>
  <c r="T6" i="15" s="1"/>
  <c r="U9" i="15"/>
  <c r="V9" i="15" s="1"/>
  <c r="U10" i="15"/>
  <c r="V10" i="15" s="1"/>
  <c r="S9" i="15"/>
  <c r="T9" i="15" s="1"/>
  <c r="U7" i="15" l="1"/>
  <c r="V7" i="15" s="1"/>
  <c r="U6" i="15"/>
  <c r="V6" i="15" s="1"/>
  <c r="U8" i="15"/>
  <c r="V8" i="15" s="1"/>
  <c r="U5" i="15"/>
  <c r="V5" i="15" s="1"/>
</calcChain>
</file>

<file path=xl/sharedStrings.xml><?xml version="1.0" encoding="utf-8"?>
<sst xmlns="http://schemas.openxmlformats.org/spreadsheetml/2006/main" count="1220" uniqueCount="500">
  <si>
    <t>ตัวชี้วัดวิสัยทัศน์</t>
  </si>
  <si>
    <t>ผลการดำเนินการ</t>
  </si>
  <si>
    <t>รายละเอียดผลการดำเนินการ</t>
  </si>
  <si>
    <t>ผู้รายงานตัวชี้วัด</t>
  </si>
  <si>
    <t>ข้อสังเกต/ปัญหา/ข้อเสนอแนะจากคกก.</t>
  </si>
  <si>
    <t>เป้าประสงค์ที่ 1 บัณฑิตเป็นผู้รอบรู้ มาตรฐานทางวิชาการและวิชาชีพ มีสมรรถนะการเป็นผู้ประกอบการ วิศวกรสังคมเพื่อเป็นผู้นำการเปลี่ยนแปลงก่อให้เกิดประโยชน์ต่อสังคม</t>
  </si>
  <si>
    <t>หน่วยนับ</t>
  </si>
  <si>
    <t>ร้อยละ</t>
  </si>
  <si>
    <t>ผลงาน</t>
  </si>
  <si>
    <t>คะแนน</t>
  </si>
  <si>
    <t>สำนักส่งเสริมวิชาการและงานทะเบียน</t>
  </si>
  <si>
    <t>กองพัฒนานักศึกษา</t>
  </si>
  <si>
    <t>คณะครุศาสตร์</t>
  </si>
  <si>
    <t>ต่ำกว่าค่าเป้าหมายขั้นวิกฤต 
: ผลการดำเนินงานต่ำกว่าร้อยละ 50 ของค่าเป้าหมาย</t>
  </si>
  <si>
    <t>ต่ำกว่าค่าเป้าหมายระดับเสี่ยง
: ผลการดำเนินงานอยู่ในระหว่างร้อยละ 51-75 ของค่าเป้าหมาย</t>
  </si>
  <si>
    <t>ต่ำกว่าค่าเป้าหมาย
: ผลการดำเนินงานอยู่ในระหว่างร้อยละ 76-99 ของค่าเป้าหมาย</t>
  </si>
  <si>
    <t>บรรลุค่าเป้าหมาย
: ผลการดำเนินงานบรรลุค่าเป้าหมายร้อยละ 100</t>
  </si>
  <si>
    <t>สรุปผลจำนวนตัวชี้วัดวิสัยทัศน์ทั้งหมด</t>
  </si>
  <si>
    <t>อันดับ</t>
  </si>
  <si>
    <t xml:space="preserve">ตัวชี้วัด                     </t>
  </si>
  <si>
    <t>ตัวชี้วัด                    คิดเป็นร้อยละ    -</t>
  </si>
  <si>
    <t>งานมาตรฐานจัดการคุณภาพ</t>
  </si>
  <si>
    <t xml:space="preserve">เป้าประสงค์ที่ 2 ผลงานวิจัยและนวัตกรรมและงานสร้างสรรค์ เป็นที่ยอมรับและเกิดประโยชน์ต่อชุมชนและสังคม </t>
  </si>
  <si>
    <t>-</t>
  </si>
  <si>
    <t>บาท</t>
  </si>
  <si>
    <t>โครงการ</t>
  </si>
  <si>
    <t>70,00,000</t>
  </si>
  <si>
    <t>คณะมนุษยศาสตร์และสังคมศาสตร์</t>
  </si>
  <si>
    <t>คณะวิทยาการจัดการ</t>
  </si>
  <si>
    <t>คณะวิทยาศาสตร์และเทคโนโลยี</t>
  </si>
  <si>
    <t>คณะเทคโนโลยีการเกษตร</t>
  </si>
  <si>
    <t>คณะเทคโนโลยีอุตสาหกรรม</t>
  </si>
  <si>
    <t>คณะสาธารณสุขศาสตร์</t>
  </si>
  <si>
    <t>วิทยาลัยนวัตกรรมการจัดการ</t>
  </si>
  <si>
    <t>มรภ.วไลยอลงกรณ์ฯ สระแก้ว</t>
  </si>
  <si>
    <t>บันฑิตวิทยาลัย</t>
  </si>
  <si>
    <t>งานวิชาศึกษาทั่วไป</t>
  </si>
  <si>
    <t>งานวิเทศสัมพันธ์</t>
  </si>
  <si>
    <t>โรงเรียนสาธิต มรวอ.</t>
  </si>
  <si>
    <t>รวมทั้งสิ้น</t>
  </si>
  <si>
    <t>จำแนกรายหน่วยงาน</t>
  </si>
  <si>
    <t>ตัวชี้วัดเป้าประสงค์</t>
  </si>
  <si>
    <t>สถาบันวิจัยและพัฒนา</t>
  </si>
  <si>
    <t>สถานะ
ตัวชี้วัด</t>
  </si>
  <si>
    <t>เป้าหมาย
2567</t>
  </si>
  <si>
    <t>เป้าประสงค์ที่ 3 ความร่วมมือกับหุ้นส่วนทางสังคมในการพัฒนาเศรษฐกิจ สังคม การศึกษา และสิ่งแวดล้อมของชุมชนท้องถิ่นสู่การพัฒนาอย่างยั่งยืน</t>
  </si>
  <si>
    <t>สรุปผลจำนวนตัวชี้วัดเป้าประสงค์ที่ 3 ทั้งหมด จำนวน</t>
  </si>
  <si>
    <t>สรุปผลจำนวนตัวชี้วัดเป้าประสงค์ที่ 2 ทั้งหมด จำนวน</t>
  </si>
  <si>
    <t>สรุปผลจำนวนตัวชี้วัดเป้าประสงค์ที่ 1 ทั้งหมด จำนวน</t>
  </si>
  <si>
    <t>3.1 ร้อยละของเงินทุนจากภาครัฐและเอกชนเพื่อพัฒนาชุมชนและสังคมในพื้นที่รวมถึงเงินที่มาจากการบริจาคของชุมชนในพื้นที่ต่อจำนวนงบประมาณทั้งหมด</t>
  </si>
  <si>
    <t>3.2 จำนวนนวัตกรรมเพื่อการพัฒนาเชิงพื้นที่ด้านการจัดการเรียนรู้ ด้านการบริการและการท่องเที่ยว ด้านเกษตรและอาหาร ด้านการส่งเสริมสุขภาพและสิ่งแวดล้อม</t>
  </si>
  <si>
    <t>3.3 ร้อยละของเงินรายได้จากการบริการวิชาการที่ก่อให้เกิดรายได้ต่อประมาณการรายได้ของมหาวิทยาลัย</t>
  </si>
  <si>
    <t>3.4 ร้อยละของโครงการบริการวิชาการเพื่อพัฒนาเชิงพื้นที่มีการถ่ายทอดองค์ความรู้และเทคโนโลยีรวมถึงการอนุรักษ์และพัฒนาศิลปะและวัฒนธรรมและภูมิปัญญาของท้องถิ่นต่อจำนวนโครงการบริการวิชาการทั้งหมด</t>
  </si>
  <si>
    <t>3.5 ร้อยละของโครงการที่บุคคล ชุมชน หรือหน่วยงานในพื้นที่สะท้อนการมีส่วนร่วมเพื่อแก้ไข ลดปัญหา ส่งเสริมการเรียนรู้ของชุมชน สังคมต่อจำนวนโครงการบริการวิชาการทั้งหมด</t>
  </si>
  <si>
    <t>3.7 จำนวนแนวปฏิบัติที่ดีที่นำไปใช้ในการพัฒนาเศรษฐกิจชุมชน ท้องถิ่น</t>
  </si>
  <si>
    <t>3.8 ร้อยละของเงินรายได้จากแหล่งการเรียนรู้ของการเป็นมหาวิทยาลัยเชิงพื้นที่ต่อจำนวนเงินรายได้ทั้งหมด</t>
  </si>
  <si>
    <t>3.9 จำนวนเงินรายได้ที่เกิดจากการบริหารจัดการศิลปะและวัฒนธรรมที่นำไปต่อยอดสู่เศรษฐกิจสร้างสรรค์</t>
  </si>
  <si>
    <t>3.10 ร้อยละของหลักสูตรที่นักศึกษาและอาจารย์มีส่วนร่วมในการพัฒนาเศรษฐกิจฐานราก ยกระดับคุณภาพชีวิต ฐานเศรษฐกิจและทุนชุมชนที่เข้มแข็ง</t>
  </si>
  <si>
    <t>นวัตกรรม</t>
  </si>
  <si>
    <t>เรื่อง</t>
  </si>
  <si>
    <t>ล้านบาท</t>
  </si>
  <si>
    <t>สำนักส่งเสริมการเรียนรู้และบริการวิชาการ</t>
  </si>
  <si>
    <t>งานบริหารทรัพยากรมนุษย์</t>
  </si>
  <si>
    <t>งานบริหารทรัพย์สินและรายได้</t>
  </si>
  <si>
    <t>เป้าประสงค์ที่ 4 ระบบการบริหารจัดการบนหลักธรรมาภิบาลที่มีประสิทธิภาพ ทันสมัย ตอบสนองสู่ความเป็นเลิศ และได้มาตรฐานเป็นที่ยอมรับในระดับสากล</t>
  </si>
  <si>
    <t>4.3 ผลการประเมินตามเกณฑ์รางวัลคุณภาพแห่งชาติ (Thailand Quality Award : TQA)</t>
  </si>
  <si>
    <t>4.4 ผลการประเมินคุณธรรมและความโปร่งใสในการดำเนินงานของหน่วยงานภาครัฐ (ITA)</t>
  </si>
  <si>
    <t>4.6 ร้อยละของระบบเครือข่ายที่มีความพร้อมใช้งาน</t>
  </si>
  <si>
    <t>4.8 ร้อยละการเพิ่มขึ้นของรายได้ที่เกิดจากแหล่งอื่นที่ไม่ใช่การจัดศึกษา</t>
  </si>
  <si>
    <t>4.9 จำนวนระบบสารสนเทศสำหรับการบริหารจัดการใหม่</t>
  </si>
  <si>
    <t>4.10 จำนวน License ซอฟแวร์สนับสนุนการเรียนการสอนและการปฏิบัติงาน</t>
  </si>
  <si>
    <t>4.11 จำนวนระบบ Data Center บริการได้อย่างเสถียร</t>
  </si>
  <si>
    <t>License</t>
  </si>
  <si>
    <t>ชั่วโมง:วัน</t>
  </si>
  <si>
    <t xml:space="preserve">กองกลาง </t>
  </si>
  <si>
    <t>กองกลาง</t>
  </si>
  <si>
    <t xml:space="preserve">4.2 ผลการประเมินตามเกณฑ์คุณภาพการศึกษาเพื่อการดำเนินการที่เป็นเลิศ (EdPEx) </t>
  </si>
  <si>
    <t>4.7 ผลตอบแทนจากการดำเนินการวิจัย บริการวิชาการศิลปะและวัฒนธรรมและบริหารทรัพย์สิน</t>
  </si>
  <si>
    <t>4.12 ร้อยละของการบำรุงรักษา hardware software ตามรอบระยะเวลา</t>
  </si>
  <si>
    <t>สรุปผลจำนวนตัวชี้วัดเป้าประสงค์ที่ 4 ทั้งหมด จำนวน</t>
  </si>
  <si>
    <t>1.1 ผลการจัดอันดับมหาวิทยาลัย Times Higher Education (THE) - SDG 1 No Poverty (ของกลุ่มราชภัฏ)</t>
  </si>
  <si>
    <t>1.2 ผลการจัดอันดับมหาวิทยาลัย Times Higher Education (THE) - SDG 4 Quality Education (ของกลุ่มราชภัฏ)</t>
  </si>
  <si>
    <t>1.3 ผลการจัดอันดับมหาวิทยาลัย Times Higher Education (THE) - SDG 12 Responsible Consumption and Production (ของกลุ่มราชภัฏ)</t>
  </si>
  <si>
    <t>รหัส
ตัวชี้วัด</t>
  </si>
  <si>
    <t>2.1 จำนวนเงินทุนสนับสนุนการวิจัยที่ตอบโจทย์การพัฒาเชิงพื้นที่และเชิงประเด็น</t>
  </si>
  <si>
    <t>2.2 จำนวนผลงานวิจัยและนวัตกรรมด้านการจัดการเรียนรู้ ด้านการบริการและการท่องเที่ยว ด้านการเกษตรและอาหาร ด้านการสร้างเสริมสุขภาพและสิ่งแวดล้อมที่มีการต่อยอดใช้ประโยชน์เชิงพาณิชย์หรือเชิงสังคมหรือการจดทะเบียนจากหน่วยงานที่เกี่ยวข้อง อาทิเช่นการจดสิทธิบัตรและการจดอนุสิทธิบัตร</t>
  </si>
  <si>
    <t>2.3 จำนวนโครงการวิจัยที่ถูกกำหนดเป็นนโยบายสาธารณะ</t>
  </si>
  <si>
    <t>2.4 จำนวนโครงการวิจัยที่ถูกนำใช้ประโยชน์ในชุมชนหรือเชิงพาณิชย์</t>
  </si>
  <si>
    <t>2.5 จำนวนเงินรายได้จากงานวิจัยทั้งภายในประเทศและต่างประเทศ</t>
  </si>
  <si>
    <t>2.6 จำนวนผลงานทางวิชาการรับใช้สังคมสามารถแก้ไขปัญหาของชุมชนและสังคมในพื้นที่</t>
  </si>
  <si>
    <t>2.7 ร้อยละอาจารย์ที่ร่วมทำวิจัยกับมหาวิทยาลัยทั้งในประเทศและต่างประเทศต่อจำนวนอาจารย์ประจำทั้งหมด</t>
  </si>
  <si>
    <t>1.1 ร้อยละของหลักสูตรที่เปิดโอกาสให้ชุมชนปราชญ์ชุมชน ผู้ใช้บัณฑิต องค์กร หน่วยงานในพื้นที่โด้มีโอกาสกำหนดทิศทางการดำเนินงานในการสอนการบริหารต่อจำนวนหลักสูตรทั้งหมด</t>
  </si>
  <si>
    <t>1.2 จำนวนผลงานเชิงประจักษ์ของนักศึกษาที่ได้รับการอ้างอิงหรือใช้ประโยชน์เชิงพาณิชย์</t>
  </si>
  <si>
    <r>
      <t xml:space="preserve">1.3 อัตราการมีงานทำตรงตามสายวิชาชีพ/ประกอบอาชีพอิสระ/ศึกษาต่อภายใน 1 ปี </t>
    </r>
    <r>
      <rPr>
        <sz val="14"/>
        <color rgb="FF000000"/>
        <rFont val="TH SarabunPSK"/>
        <family val="2"/>
      </rPr>
      <t>ระดับปริญญาตรี</t>
    </r>
  </si>
  <si>
    <t>1.3.1 - สาขาด้านสังคมศาสตร์</t>
  </si>
  <si>
    <t>1.3.2 - สาขาด้านวิทยาศาสตร์</t>
  </si>
  <si>
    <t>1.3.3 - สาขาด้านวิทยาศาสตร์สุขภาพ</t>
  </si>
  <si>
    <t xml:space="preserve">1.4 ค่าเฉลี่ยความพึงพอใจของผู้ใช้บัณฑิตตามกรอบคุณวุฒิระดับอุดมศึกษาแห่งชาติ </t>
  </si>
  <si>
    <t>1.5 ร้อยละของบัณฑิตครูที่สำเร็จการศึกษาในรอบปีการศึกษาที่สอบบรรจุผ่านเกณฑ์ของหน่วยงานทั้งภาครัฐและภาคเอกชนภายใน 1 ปี</t>
  </si>
  <si>
    <t>1.6 ร้อยละของบัณฑิตครูที่มีสิทธิขึ้นทะเบียนรับใบอนุญาตประกอบวิชาชีพครูชั้นต้น</t>
  </si>
  <si>
    <r>
      <t xml:space="preserve">4.1 ผลการจัดระดับมหาวิทยาลัยสีเขียว (Green University) </t>
    </r>
    <r>
      <rPr>
        <sz val="14"/>
        <rFont val="TH SarabunPSK"/>
        <family val="2"/>
      </rPr>
      <t>(ระดับเอเชีย)</t>
    </r>
  </si>
  <si>
    <r>
      <t>4.5 ค่าเฉลี่ยความพึงพอใจของผู้ใช้บริการ</t>
    </r>
    <r>
      <rPr>
        <sz val="14"/>
        <rFont val="TH SarabunPSK"/>
        <family val="2"/>
      </rPr>
      <t>ต่องานศูนย์คอมพิวเตอร์</t>
    </r>
  </si>
  <si>
    <t>ยุทธศาสตร์ที่ 1 บูรณาการภาคีเครือข่ายทางการศึกษา การจัดการศึกษาสำหรับคนทุกช่วงวัย สร้างมาตรฐานการศึกษาและพัฒนาบัณฑิตด้วยกระบวนการวิศวกรสังคม</t>
  </si>
  <si>
    <t>ตัวชี้วัดโครงการ</t>
  </si>
  <si>
    <t>1.1.1 โครงการสร้างเครือข่ายความร่วมมือกับมหาวิทยาลัยต่างประเทศหรือหน่วยงานอื่น เพื่อร่วมจัดการศึกษาและยกระดับคุณภาพการจัดการศึกษาสู่มาตรฐานระดับสากล</t>
  </si>
  <si>
    <t>1.1.1.2 ร้อยละของนักศึกษาระดับบัณฑิตศึกษาที่ร่วมทำวิจัยกับมหาวิทยาลัยทั้งในประเทศหรือต่างประเทศต่อจำนวนนักศึกษาระดับบัณฑิตศึกษาทั้งหมด</t>
  </si>
  <si>
    <t>1.1.2.2 ร้อยละของหลักสูตรที่มีศิษย์เก่าได้รับการยกย่องในระดับชาติหรือนานาชาติร่วมพัฒนาการศึกษาเพื่อพัฒนาประเทศและสังคม</t>
  </si>
  <si>
    <t>1.2.1.1 ร้อยละของรายได้การจัดการเรียนรู้ตลอดชีวิต (Lifelong Learning) ในรูปแบบหลักสูตรระยะสั้น (Short Course) เปลี่ยนทักษะ (Reskill) และยกระดับทักษะเดิม (Upskill) ต่อรายได้จากการจัดการศึกษา</t>
  </si>
  <si>
    <t>1.2.1.2 จำนวนนักศึกษาสมัครเรียนหลักสูตรระยะสั้น</t>
  </si>
  <si>
    <t>1.2.1.3 จำนวนนักศึกษาสมัครเรียนแบบสะสมหน่วยกิต</t>
  </si>
  <si>
    <r>
      <t>1.3.1.1 จำนวนผลงานเชิงประจักษ์ของนักศึกษาที่ได้รับรางวัล</t>
    </r>
    <r>
      <rPr>
        <sz val="13.5"/>
        <rFont val="TH SarabunPSK"/>
        <family val="2"/>
      </rPr>
      <t>หรือเข้าร่วมแข่งขัน</t>
    </r>
    <r>
      <rPr>
        <sz val="13.5"/>
        <color rgb="FF000000"/>
        <rFont val="TH SarabunPSK"/>
        <family val="2"/>
      </rPr>
      <t>ในระดับชาติหรือนานาชาติ</t>
    </r>
  </si>
  <si>
    <t>1.3.1.2 จำนวนผลงานเชิงประจักษ์/ผลงานวิจัยทางวิชาการของนักศึกษาที่ได้รับการเผยแพร่ระดับชาติหรือนานาชาติตามเกณฑ์ กพอ. กำหนด</t>
  </si>
  <si>
    <t>1.4.1.1 จำนวนวิศวกรสังคมที่เกิดจากการบ่มเพาะ  ของมหาวิทยาลัย</t>
  </si>
  <si>
    <t xml:space="preserve">1.4.1.2 จำนวนนวัตกรรมที่เกิดจากการพัฒนาของ  วิศวกรสังคมที่นำไปแก้ไขปัญหาและก่อให้เกิดการเปลี่ยนแปลงในชุมชนท้องถิ่น </t>
  </si>
  <si>
    <r>
      <t>1.4.2.1 ร้อยละของนักศึกษาที่สอบผ่านทักษะด้านเทคโนโลยีดิจิทัล IC3 หรือICDL</t>
    </r>
    <r>
      <rPr>
        <sz val="14"/>
        <rFont val="TH SarabunPSK"/>
        <family val="2"/>
      </rPr>
      <t xml:space="preserve"> ต่อจำนวนนักศึกษาชั้นปีที่ 3 ทั้งหมด </t>
    </r>
  </si>
  <si>
    <t>1.5.1.1 ร้อยละของอาจารย์ครุศาสตร์ที่ได้รับรางวัลเชิดชูเกียรติหรือได้รับรางวัลด้านการจัดการเรียนรู้และการฝึกหัดครู</t>
  </si>
  <si>
    <t xml:space="preserve">1.5.2.2 ร้อยละของนักศึกษาครูที่สอบผ่านทักษะด้านภาษาอังกฤษ (CEFR ระดับ B1 หรือเทียบเท่า) </t>
  </si>
  <si>
    <t>1.6.1.1 จำนวนนักศึกษาคงอยู่หลักสูตรปริญญาตรี และบัณฑิตศึกษา</t>
  </si>
  <si>
    <t>กิจกรรม</t>
  </si>
  <si>
    <t>ชุมชน</t>
  </si>
  <si>
    <t>คน</t>
  </si>
  <si>
    <t>บัณฑิตวิทยาลัย</t>
  </si>
  <si>
    <t>1.2.1 โครงการจัดการเรียนรู้ตลอดชีวิต (Lifelong Learning)         ในรูปแบบหลักสูตรระยะสั้น (Short Course) เปลี่ยนทักษะ(Reskill) และยกระดับทักษะเดิม (Upskill)</t>
  </si>
  <si>
    <t>1.3.1 โครงการส่งเสริมและ      ต่อยอดการ   ผลิตผลงาน    เชิงประจักษ์จาก    การเรียนรู้ของนักศึกษา</t>
  </si>
  <si>
    <t>1.4.1. โครงการพัฒนานักศึกษา วิศวกรสังคมผู้ประกอบการใหม่ฝึกหัด(Startup) ที่เกิดจากการบ่มเพาะของมหาวิทยาลัย</t>
  </si>
  <si>
    <t>ธุรกิจ</t>
  </si>
  <si>
    <t>ราย</t>
  </si>
  <si>
    <t>1.4.2 โครงการพัฒนาสมรรถนะภาษาอังกฤษและเทคโนโลยีดิจิทัลในศตวรรษที่ 21 สำหรับนักศึกษา</t>
  </si>
  <si>
    <t>สำนักวิทยบริการและเทคโนโลยีสารสนเทศ</t>
  </si>
  <si>
    <t>1.4.3 โครงการพลเมืองดิจิทัลเพื่อรองรับสังคมศตวรรษที่ 21</t>
  </si>
  <si>
    <t>1.5.1 โครงการยกระดับมาตรฐานสมรรถนะบัณฑิตครูสู่ความเป็นเลิศ</t>
  </si>
  <si>
    <t>1.5.2 โครงการพัฒนาสมรรถนะนักศึกษาครูให้ได้มาตรฐาน</t>
  </si>
  <si>
    <t>1.6.1 โครงการผลิตและพัฒนาสมรรถนะของนักศึกษาตามความเชี่ยวชาญด้านวิชาการ  และวิชาชีพ</t>
  </si>
  <si>
    <t>หลักสูตร</t>
  </si>
  <si>
    <t>1.1.2 โครงการบูรณาการความร่วมมือกับเครือข่ายหุ้นส่วนทางสังคมเพื่อส่งเสริมการจัดการศึกษา</t>
  </si>
  <si>
    <t>1.4.2.2.1 - B1 (ปริญญาตรี)</t>
  </si>
  <si>
    <t>1.4.2.2.1 - B2 (บัณฑิตศึกษา)</t>
  </si>
  <si>
    <t>สรุปผลจำนวนตัวชี้วัดยุทธศาตร์ที่ 1 ทั้งหมด จำนวน</t>
  </si>
  <si>
    <r>
      <t>1.1.1.1 จำนวนกิจกรรมการยกระดับคุณภาพการศึกษาสู่สากล ภายใต้ข้อตกลง(MOU) ร่</t>
    </r>
    <r>
      <rPr>
        <sz val="14"/>
        <rFont val="TH SarabunPSK"/>
        <family val="2"/>
      </rPr>
      <t>วมกับหน่วยงานภาครัฐ ภาคเอกชน มหาวิทยาลัยใน ประเทศหรือมหาวิทยาลัยต่างประเทศ</t>
    </r>
  </si>
  <si>
    <t>1.1.2.1 จำนวนชุมชนที่นักศึกษาประยุกต์ใช้       องค์ความรู้ในการปฏิบัติงานจริงแก้ไขปัญหาและการพัฒนาชุมชนใน มิติด้านเศรษฐกิจ สังคมและสิ่งแวดล้อม</t>
  </si>
  <si>
    <t>1.2.1.4 จำนวนนักศึกษาต่างชาติที่เข้าศึกษาในหลักสูตรของมหาวิทยาลัย</t>
  </si>
  <si>
    <t>1.4.3.1 จำนวนโครงการที่พัฒนา soft skill ให้กับนักศึกษา</t>
  </si>
  <si>
    <r>
      <t>1.6.1.2 จำนวนหลักสูตรที่มีการปรั</t>
    </r>
    <r>
      <rPr>
        <sz val="14"/>
        <rFont val="TH SarabunPSK"/>
        <family val="2"/>
      </rPr>
      <t>บปรุงหรือพัฒนาหลักสูตรบูรณาการระหว่างศาสตร์ด้าน</t>
    </r>
    <r>
      <rPr>
        <sz val="14"/>
        <color rgb="FF000000"/>
        <rFont val="TH SarabunPSK"/>
        <family val="2"/>
      </rPr>
      <t>วิทยาศาสตร์และด้านสังคมศาสตร์</t>
    </r>
  </si>
  <si>
    <t>1.6.1.3 ร้อยละของการเบิกใช้งบประมาณ        ด้านวิชาการ</t>
  </si>
  <si>
    <r>
      <t>1.6.1.4 ร้อยละของ</t>
    </r>
    <r>
      <rPr>
        <sz val="14"/>
        <rFont val="TH SarabunPSK"/>
        <family val="2"/>
      </rPr>
      <t>บัณฑิตระดับปริญญาตรีที่ได้งานทำ</t>
    </r>
    <r>
      <rPr>
        <sz val="14"/>
        <color rgb="FF000000"/>
        <rFont val="TH SarabunPSK"/>
        <family val="2"/>
      </rPr>
      <t xml:space="preserve">หรือประกอบอาชีพหลัง  สำเร็จการศึกษาภายในระยะเวลา 1 ปี ในพื้นที่มหาวิทยาลัยรับผิดชอบ 350 กม. ต่อจำนวนบัณฑิตที่สำเร็จการศึกษาทั้งหมด </t>
    </r>
  </si>
  <si>
    <t>ยุทธศาสตร์ที่ 2 ผลิตและเผยแพร่ผลงานวิจัยและนวัตกรรม งานวิชาการรับใช้สังคม และงานสร้างสรรค์ ที่ยอมรับและเกิดประโยชน์ต่อชุมชนและสังคม</t>
  </si>
  <si>
    <t>2.1.1.1 จำนวนสัญญาหรือโครงการวิจัยที่ได้รับการสนับสนุนจากหน่วยงานภาครัฐและภาคเอกชนใน   การแก้ไขปัญหา  ความเหลื่อมล้ำ เสริมสร้างพลังทางสังคมเพิ่มขีดความสามารถของชุมชนและท้องถิ่นในการพัฒนาตนเองและจัดการตนเอง</t>
  </si>
  <si>
    <t xml:space="preserve">สัญญา/    </t>
  </si>
  <si>
    <t>2.1.1.2 จำนวนผลงานวิจัยและนวัตกรรมที่ตอบโจทย์การพัฒนาเชิงพื้นที่และเชิงประเด็น</t>
  </si>
  <si>
    <r>
      <t>2.1.2.1 จำนวนนวัตกรรม สิ่งประดิษฐ์ องค์ความรู้ใหม่ที่เกิดจากความร่วมมือกับหน่วยงานภาครัฐ  หรือเอกชนในการแก้ไขปัญหาชุมชน ท้องถิ่น</t>
    </r>
    <r>
      <rPr>
        <sz val="13"/>
        <rFont val="TH SarabunPSK"/>
        <family val="2"/>
      </rPr>
      <t>โดยใช้กระบวนการวิจัย</t>
    </r>
  </si>
  <si>
    <t>2.2.1 โครงการเผยแพร่ผลงานวิจัยและงานสร้างสรรค์ที่ตอบโจทย์การพัฒนาประเทศ และได้รับการอ้างอิงในระดับนานาชาติ</t>
  </si>
  <si>
    <t xml:space="preserve">2.2.1.1 ร้อยละผลงานวิจัยและนวัตกรรมตอบโจทย์การพัฒนาเชิงพื้นที่และเชิงประเด็นที่ตีพิมพ์เผยแพร่ในวารสารระดับชาติ/นานาชาติ/รายงานสืบเนื่อง (proceeding)ต่อผลงานวิจัยทั้งหมด </t>
  </si>
  <si>
    <t>2.2.1.2 ร้อยละของจำนวนบทความวิจัยของอาจารย์ที่ได้รับอ้างอิงจากฐานข้อมูลนานาชาติและระดับชาติตามเกณฑ์ ก.พ.อ ต่อจำนวนผลงานวิจัยทั้งหมด</t>
  </si>
  <si>
    <t>2.2.1.3 ร้อยละของงานวิจัยและนวัตกรรมการจัดการเรียนรู้ที่ได้รับการตีพิมพ์เผยแพร่ในระดับชาติหรือนานาชาติเพื่อยกระดับมาตรฐาน/ในการจัดการศึกษาขั้นพื้นฐาน/การฝึกหัดครูต่อจำนวนผลงานวิจัยที่ได้รับการตีพิมพ์เผยแพร่ของอาจารย์ทั้งหมด</t>
  </si>
  <si>
    <t>2.2.2.1 จำนวนรายได้ที่เกิดจากทรัพย์สินทางปัญญาที่ได้รับการต่อยอดเชิงพาณิชย์</t>
  </si>
  <si>
    <t>2.2.3 โครงการจัดประชุมวิชาการระดับชาติและนานาชาติร่วมกับภาคีเครือข่าย</t>
  </si>
  <si>
    <t>ครั้ง</t>
  </si>
  <si>
    <t>2.3.1 โครงการพัฒนาศูนย์ความเป็นเลิศด้านวิจัยนวัตกรรมและบริการวิชาการ (VALAYA Community-based Hub)</t>
  </si>
  <si>
    <t>2.3.1.1 จำนวนผู้ประกอบการทางสังคม (Social Entrepreneur)ที่ได้รับการพัฒนาจากมหาวิทยาลัย</t>
  </si>
  <si>
    <t>2.3.3 โครงการส่งเสริมความเป็นเลิศด้านวิจัยและนวัตกรรม</t>
  </si>
  <si>
    <t>2.3.3.1 ร้อยละของอาจารย์ที่ทำวิจัยต่อจำนวนอาจารย์ทั้งหมด</t>
  </si>
  <si>
    <t>สรุปผลจำนวนตัวชี้วัดยุทธศาตร์ที่ 2 ทั้งหมด จำนวน</t>
  </si>
  <si>
    <t>2.1.1 โครงการผลิตผลงานวิจัยและนวัตกรรม และงานสร้างสรรค์ที่ตอบโจทย์การพัฒนาประเทศ</t>
  </si>
  <si>
    <t>2.1.2 โครงการสร้างความร่วมมือกับชุมชนหรือหน่วยงาน ภายนอกเพื่อผลิตงานวิจัย</t>
  </si>
  <si>
    <t>2.3.2 โครงการบริหารกองทุนเริ่มต้นผู้ประกอบการ (Pre Seed Fund)</t>
  </si>
  <si>
    <t>2.2.2 โครงการส่งเสริมการใช้ประโยชน์/จดสิทธิบัตรต่อยอดผลงานวิจัย นวัตกรรมและงานสร้างสรรค์</t>
  </si>
  <si>
    <t>ยุทธศาสตร์ที่ 3 บูรณาการความร่วมมือกับภาคีเครือข่ายในการสร้างพลังและหนุนเสริมขับเคลื่อนด้านเศรษฐกิจ สังคม การศึกษา และสิ่งแวดล้อม</t>
  </si>
  <si>
    <t>3.2.1 โครงการยกระดับคุณภาพการศึกษาโรงเรียนสังกัดสพฐ. ตชด.และโรงเรียนกองทุนการศึกษา</t>
  </si>
  <si>
    <t>ระดับ</t>
  </si>
  <si>
    <t>3.5.1 โครงการยกระดับมาตรฐานผลิตภัณฑ์ชุมชนยั่งยืนสู่แพลตฟอร์มออนไลน์</t>
  </si>
  <si>
    <t>3.5.2.1 จำนวนเครือข่ายใหม่ที่เข้าร่วมกิจกรรมงานสวนพฤกษศาสตร์โรงเรียนหรืองานฐานทรัพยากรท้องถิ่น</t>
  </si>
  <si>
    <t>เครือข่าย</t>
  </si>
  <si>
    <t>3.5.2.2 จำนวนหน่วยงานที่เป็นศูนย์ประสานงานอพ.สธ.-มรวอ. มีส่วนผลักดันให้เข้าร่วมสนองโครงการ อพ.สธ.</t>
  </si>
  <si>
    <t>หน่วย</t>
  </si>
  <si>
    <t>·  มรวอ.สระแก้ว
·  คณะครุศาสตร์</t>
  </si>
  <si>
    <t>3.1.1 โครงการพัฒนาคุณภาพชีวิตและยกระดับเศรษฐกิจฐานราก</t>
  </si>
  <si>
    <t>3.3.1 โครงการยกระดับเศรษฐกิจฐานรากด้วยกลไก BCG Economy Model</t>
  </si>
  <si>
    <t>3.2.2 โครงการจัดตั้งพัฒนาโรงเรียนสาธิตจังหวัดสระแก้ว</t>
  </si>
  <si>
    <t>3.4.1 โครงการส่งเสริมทำนุบำรุง ศิลปะและวัฒนธรรมเพื่อต่อยอดสู่เศรษฐกิจสร้างสรรค์</t>
  </si>
  <si>
    <t>3.5.2 โครงการอนุรักษ์พันธุ์กรรมพืชอันเนื่องมาจากพระราชดำริฯ</t>
  </si>
  <si>
    <t>3.6.1 โครงการส่งเสริมงานพันธกิจสัมพันธ์ตามอัตตลักษณ์และความเชี่ยวชาญของศาสตร์/คณะ</t>
  </si>
  <si>
    <r>
      <t>3.1.1.1 จำนวนผลงาน</t>
    </r>
    <r>
      <rPr>
        <sz val="14"/>
        <rFont val="TH SarabunPSK"/>
        <family val="2"/>
      </rPr>
      <t>สร้างสรรค์ หรือนวัตกรรมหรือ</t>
    </r>
    <r>
      <rPr>
        <sz val="14"/>
        <color rgb="FF000000"/>
        <rFont val="TH SarabunPSK"/>
        <family val="2"/>
      </rPr>
      <t xml:space="preserve">ผลิตภัณฑ์ที่เกิดจากความร่วมมือกับหุ้นส่วนทางสังคมเพื่อพัฒนาชุมชนท้องถิ่น  </t>
    </r>
  </si>
  <si>
    <t>3.2.1.1 จำนวนโรงเรียนเครือข่ายที่มีแผนและกิจกรรมในการยกระดับการจัดการเรียนรู้ที่มีความเป็นเลิศ</t>
  </si>
  <si>
    <t>3.2.1.2 จำนวนโรงเรียนต้นแบบประจำพื้นที่ใน
จ.ปทุมธานี และ จ.สระแก้ว</t>
  </si>
  <si>
    <t>3.2.2.1 ระดับความสำเร็จของการจัดตั้งโรงเรียนสาธิตในจังหวัดสระแก้วเพื่อเป็นศูนย์ปฏิบัติการและการวิจัยโรงเรียนในท้องถิ่นสู่ระดับสากล</t>
  </si>
  <si>
    <t>3.3.1.1 จำนวนผลงานเชิงประจักษ์ในการพัฒนาพื้นที่แบบบูรณาการตามโมเดลการพัฒนาเศรษฐกิจแบบ BCG Economy</t>
  </si>
  <si>
    <t>3.4.1.1 จำนวนผลงานหรือนวัตกรรมจากการทำนุบำรุงศิลปะและวัฒนธรรม อนุรักษ์และฟื้นฟูมรดกวัฒนธรรมที่ก่อให้เกิดมูลค่าเพิ่มทางเศรษฐกิจ</t>
  </si>
  <si>
    <t>3.6.1.2 จำนวนโครงการบริการวิชาการที่มีการ       ต่อยอดสู่ผลงานวิจัยรับใช้สังคม</t>
  </si>
  <si>
    <t>3.5.1.1 จำนวนเงินรายได้ที่เกิดจากการส่งเสริมให้มหาวิทยาลัยเป็นขั้วความเจริญเศรษฐกิจเชิงพื้นที่ วิจัยพัฒนานวัตกรรมบริการวิชาการเพื่อพัฒนาสินค้าชุมชนท้องถิ่น</t>
  </si>
  <si>
    <t>3.6.1.1 จำนวนผลงานเชิงประจักษ์หรือนวัตกรรม
ที่เกิดจากการเรียนรู้เชิงปฏิบัติการทางสังคม (Social Lab)</t>
  </si>
  <si>
    <t>สรุปผลจำนวนตัวชี้วัดยุทธศาตร์ที่ 4 ทั้งหมด จำนวน</t>
  </si>
  <si>
    <t>สรุปผลจำนวนตัวชี้วัดยุทธศาตร์ที่ 3 ทั้งหมด จำนวน</t>
  </si>
  <si>
    <t xml:space="preserve">4.1.1.1 ร้อยละของคณะ/วิทยาลัยที่มีผลการประเมินตามเกณฑ์คุณภาพการศึกษาเพื่อการดำเนินการที่เป็นเลิศ (EdPEx) ไม่ต่ำกว่า 200 คะแนน </t>
  </si>
  <si>
    <t>4.1.1.2 ร้อยละของหลักสูตรที่เข้ารับการประเมิน    AUN-QA</t>
  </si>
  <si>
    <t xml:space="preserve">4.1.2. โครงการขับเคลื่อนมหาวิทยาลัยสู่การจัดอันดับ (Times Higher Education (THE)) </t>
  </si>
  <si>
    <t xml:space="preserve">4.1.2.1 ผลการจัดอันดับมหาวิทยาลัย Times Higher Education (THE) (SDG 1) </t>
  </si>
  <si>
    <t xml:space="preserve">4.1.2.2 ผลการจัดอันดับมหาวิทยาลัย Times Higher Education (THE) (SDG 4) </t>
  </si>
  <si>
    <t>4.1.2.3 ผลการจัดอันดับมหาวิทยาลัย Times Higher Education (THE) (SDG 12)</t>
  </si>
  <si>
    <t>4.1.3.1 ค่าเฉลี่ยความผูกพันของบุคลากรที่มีต่อมหาวิทยาลัย</t>
  </si>
  <si>
    <t>ค่าเฉลี่ย</t>
  </si>
  <si>
    <t>4.1.3.2 ร้อยละของการเบิกจ่ายงบประมาณ       ด้านบุคลากร</t>
  </si>
  <si>
    <t>4.1.6 โครงการพัฒนาศักยภาพของบุคลากรสายวิชาการด้านคุณวุฒิและการดำรงตำแหน่งทางวิชาการ</t>
  </si>
  <si>
    <t>4.1.6.2 ร้อยละของอาจารย์ที่มีคุณวุฒิปริญญาเอก</t>
  </si>
  <si>
    <t>4.2.1 โครงการปรับปรุงข้อบังคับ ระเบียบ กฎหมาย</t>
  </si>
  <si>
    <t>4.2.3 โครงการจัดประชุมบริหารการจัดการ</t>
  </si>
  <si>
    <t>4.2.3.1 ร้อยละของการเบิกจ่ายงบประมาณตามแผนการจัดประชุม</t>
  </si>
  <si>
    <t>4.2.4 โครงการบริหารจัดการรายได้สินทรัพย์</t>
  </si>
  <si>
    <t xml:space="preserve">4.2.4.1 ร้อยละการเพิ่มขึ้นของรายได้งานบริหารทรัพย์สินและรายได้ </t>
  </si>
  <si>
    <t>4.2.5 โครงการบริหารจัดการงบประมาณอย่างมีประสิทธิภาพ</t>
  </si>
  <si>
    <t>4.2.5.1 สัดส่วนงบประมาณแผ่นดินต่องบประมาณรายได้</t>
  </si>
  <si>
    <t>สัดส่วน</t>
  </si>
  <si>
    <t>กองนโยบายและแผน</t>
  </si>
  <si>
    <t>4.3.1 โครงการพัฒนาระบบบริหารมหาวิทยาลัยสู่ความเป็น Digital University</t>
  </si>
  <si>
    <t>4.3.1.1.จำนวนระบบงานการบริการ การบริหารจัดการที่มีการปรับปรุงหรือพัฒนาใหม่โดยมีเทคโนโลยีดิจิทัลมาใช้ในการพัฒนาประสิทธิภาพการดำเนินงาน</t>
  </si>
  <si>
    <t>ระบบ</t>
  </si>
  <si>
    <t>4.3.2 โครงการพัฒนาพื้นที่จัดกิจกรรมนวัตกรรม</t>
  </si>
  <si>
    <r>
      <t xml:space="preserve">4.3.2.1 ร้อยละของโครงการพัฒนาพื้นที่จัดกิจกรรมนวัตกรรมของคณะ/วิทยาลัยที่มีการดำเนินการสำเร็จตามแผนการจัดตั้งพื้นที่จัดกิจกรรมนวัตกรรม </t>
    </r>
    <r>
      <rPr>
        <sz val="12"/>
        <color rgb="FF000000"/>
        <rFont val="TH SarabunPSK"/>
        <family val="2"/>
      </rPr>
      <t>(Innovation Space)</t>
    </r>
  </si>
  <si>
    <t>4.4.1.2 ร้อยละการลดลงของการใช้พลังงานไฟฟ้า</t>
  </si>
  <si>
    <t>4.4.2 โครงการปรับปรุงภูมิทัศน์ อาคารสิ่งก่อสร้าง และสาธารณูปโภค</t>
  </si>
  <si>
    <t>4.4.2.1 ร้อยละการเพิ่มขึ้นของพื้นที่อาคารหรือสิ่งก่อสร้าง</t>
  </si>
  <si>
    <t>4.5.1 โครงการ การบริหารจัดการ โรงเรียนสาธิตมรวอ.</t>
  </si>
  <si>
    <t>4.4.1 โครงการพัฒนามหาวิทยาลัยสีเขียว</t>
  </si>
  <si>
    <t>4.3.3 โครงการพัฒนาแพลตฟอร์มตามพันธกิจของมหาวิทยาลัย</t>
  </si>
  <si>
    <t>4.2.2 โครงการพัฒนาประสิทธิภาพการบริหารสำนักงาน</t>
  </si>
  <si>
    <t>4.1.4 โครงการปรับปรุงภาพลักษณ์และส่งเสริมการตลาด</t>
  </si>
  <si>
    <t xml:space="preserve">4.1.5 โครงการส่งเสริมการจัดการความรู้เพื่อพัฒนาคุณภาพของมหาวิทยาลัย     </t>
  </si>
  <si>
    <t>4.1.3 โครงการบริหารและพัฒนาบุคลากรสู่มหาวิทยาลัยแห่งความสุข</t>
  </si>
  <si>
    <t>4.1.1 โครงการพัฒนามหาวิทยาลัยตามเกณฑ์  คุณภาพการศึกษาเพื่อการดำเนินการที่เป็นเลิศ (EdPEx)</t>
  </si>
  <si>
    <t xml:space="preserve">4.1.5.1 จำนวนนวัตกรรมหรือเทคโนโลยีการบริหารจัดการที่นำมาใช้ในการเพิ่มความสามารถให้กับอาจารย์ บุคลากรและผู้มีส่วนได้ส่วนเสีย </t>
  </si>
  <si>
    <t>4.2.1.1 ระดับความสำเร็จการปรับปรุงแก้ไขข้อบังคับ กฎ ระเบียบที่เกี่ยวกับการปฏิบัติงานให้ตอบสนองต่อการเป็นมหาวิทยาลัยเพื่อการพัฒนาชุมชนท้องถิ่น</t>
  </si>
  <si>
    <t>4.2.2.1 ร้อยละของการเบิกงบประมาณบริหารสำนักงาน</t>
  </si>
  <si>
    <t xml:space="preserve">4.3.3.1 จำนวนผู้ใช้งานแพลตฟอร์มการพัฒนาครูและสถานศึกษาเพื่อการจัดการเรียนรู้ที่เป็นเลิศ </t>
  </si>
  <si>
    <t>4.4.1.1 ร้อยละความหนาแน่นการพัฒนาและ       รักษาพื้นที่สีเขียว</t>
  </si>
  <si>
    <t>4.5.1.2 ค่าเฉลี่ยความพึงพอใจของผู้มีส่วนได้ส่วนเสียของโรงเรียนสาธิตมรวอ.ในทุกมิติ</t>
  </si>
  <si>
    <t xml:space="preserve">4.5.1.3 ผลการประเมินผลตามเกณฑ์ EdPEx ของโรงเรียนสาธิตมรวอ.       </t>
  </si>
  <si>
    <t>4.5.1.1 ร้อยละของการเบิกจ่ายงบประมาณของโรงเรียนสาธิต มรวอ. ตามแผนที่กำหนด</t>
  </si>
  <si>
    <t>โรงเรียนสาธิตมรวอ.</t>
  </si>
  <si>
    <t>50 : 50</t>
  </si>
  <si>
    <t>ปีงบประมาณ พ.ศ. 2567 จำนวน 710,966,810 บาท
งบประมาณแผ่นดิน 398,927,400 บาท ร้อยละ 55.43
งบประมาณรายได้ 312,039,430 บาท  ร้อยละ 44.57
ข้อมูล ณ วันที่ 2 กุมภาพันธ์ 2567</t>
  </si>
  <si>
    <t>55 : 45</t>
  </si>
  <si>
    <t>สีส้ม</t>
  </si>
  <si>
    <t>เกณฑ์การจัดกลุ่ม</t>
  </si>
  <si>
    <t>ยุทธศาสตร์ที่ 1</t>
  </si>
  <si>
    <t>ยุทธศาสตร์ที่ 2</t>
  </si>
  <si>
    <t>ยุทธศาสตร์ที่ 3</t>
  </si>
  <si>
    <t>ยุทธศาสตร์ที่ 4</t>
  </si>
  <si>
    <t>ตัวชี้วัด
โครงการ</t>
  </si>
  <si>
    <t>คิดเป็น
ร้อยละ</t>
  </si>
  <si>
    <t>จำนวนตัวชี้วัดทั้งหมด</t>
  </si>
  <si>
    <t>ต่ำกว่าค่าเป้าหมายขั้นวิกฤต 
: ผลการดำเนินงานต่ำกว่า
ร้อยละ 50 ของค่าเป้าหมาย</t>
  </si>
  <si>
    <t>ต่ำกว่าค่าเป้าหมายระดับเสี่ยง
: ผลการดำเนินงานอยู่ในระหว่าง
ร้อยละ 51-75 ของค่าเป้าหมาย</t>
  </si>
  <si>
    <t>ต่ำกว่าค่าเป้าหมาย
: ผลการดำเนินงานอยู่ในระหว่าง
ร้อยละ 76-99 ของค่าเป้าหมาย</t>
  </si>
  <si>
    <t>บรรลุค่าเป้าหมาย
: ผลการดำเนินงานบรรลุ
ค่าเป้าหมายร้อยละ 100</t>
  </si>
  <si>
    <t>สรุปผลความก้าวหน้าการดำเนินงานตามตัวชี้วัดแผนปฏิบัติการ ประจำปีงบประมาณ พ.ศ. 2567 
( 1 ตุลาคม พ.ศ. 2566 - 31 ธันวาคม พ.ศ. 2566)</t>
  </si>
  <si>
    <t>ตัวชี้วัด
เป้าประสงค์</t>
  </si>
  <si>
    <t>ยังไม่ถึงระยะเวลารายงาน</t>
  </si>
  <si>
    <t>ตัวชี้วัด (ไม่นำมานับคำนวณ)</t>
  </si>
  <si>
    <t>ไม่มีการรายงานผลในระบบ</t>
  </si>
  <si>
    <t>ยังไม่ถึงช่วงระยะเวลาการรายงาน</t>
  </si>
  <si>
    <t>ยังไม่ถึงช่วงระยะเวลาการรายงาน ซึ่งมีกำหนด วันที่ 30 มิถุนายน 2567</t>
  </si>
  <si>
    <t>แผน</t>
  </si>
  <si>
    <t>ผล</t>
  </si>
  <si>
    <t>5</t>
  </si>
  <si>
    <t>3</t>
  </si>
  <si>
    <t>10</t>
  </si>
  <si>
    <t>4</t>
  </si>
  <si>
    <t>2</t>
  </si>
  <si>
    <t>1</t>
  </si>
  <si>
    <t>ไตรมาสที่ 1 ยังไม่พบผลงานเชิงประจักษ์ของนักศึกษาที่ได้รับการอ้างอิงหรือใช้ประโยชน์เชิงพาณิชย์</t>
  </si>
  <si>
    <t>ยังไม่พบการรายงานผลในระบบ ช่วงระยะเวลาของการรายงาน เดือนมีนาคม 2567</t>
  </si>
  <si>
    <t>ยังไม่ถึงช่วงระยะเวลาการรายงาน ซึ่งมีกำหนด เดือนพฤษภาคม 2567</t>
  </si>
  <si>
    <t>มีผลการดำเนินงาน แต่ไม่พบเอกสารรายละเอียดผลการดำเนินงานในระบบ และมึช่วงระยะเวลาของการรายงาน เดือนมิถุนายน 2567</t>
  </si>
  <si>
    <t>ไตรมาสที่ 1 อยู่ระหว่างดำเนินการและรวบรวมข้อมูล</t>
  </si>
  <si>
    <t>สีแดง</t>
  </si>
  <si>
    <t>ตัวชี้วัด                    คิดเป็นร้อยละ    100</t>
  </si>
  <si>
    <t xml:space="preserve">คณะครุศาสตร์ </t>
  </si>
  <si>
    <t xml:space="preserve">คณะเทคโนโลยีการเกษตร </t>
  </si>
  <si>
    <t xml:space="preserve">คณะเทคโนโลยีอุตสาหกรรม </t>
  </si>
  <si>
    <t xml:space="preserve">คณะมนุษยศาสตร์และสังคมศาสตร์ </t>
  </si>
  <si>
    <t xml:space="preserve">คณะวิทยาการจัดการ </t>
  </si>
  <si>
    <t xml:space="preserve">คณะวิทยาศาสตร์และเทคโนโลยี </t>
  </si>
  <si>
    <t xml:space="preserve">คณะสาธารณสุขศาสตร์ </t>
  </si>
  <si>
    <t xml:space="preserve">วิทยาลัยนวัตกรรมการจัดการ </t>
  </si>
  <si>
    <t xml:space="preserve">มรวอ. สระแก้ว </t>
  </si>
  <si>
    <t>งานศึกษาทั่วไป</t>
  </si>
  <si>
    <r>
      <rPr>
        <b/>
        <sz val="14"/>
        <color theme="1"/>
        <rFont val="TH SarabunPSK"/>
        <family val="2"/>
      </rPr>
      <t>คณะวิทยาศาสตร์และเทคโนโลยี</t>
    </r>
    <r>
      <rPr>
        <sz val="14"/>
        <color theme="1"/>
        <rFont val="TH SarabunPSK"/>
        <family val="2"/>
      </rPr>
      <t xml:space="preserve">
1. กลุ่มเกษตรกรตำบลหน้าไม้ อำเภอลาดหลุมแก้ว จังหวัดปทุมธานี การประยุกต์ใช้แผ่นทดสอบในการคัดกรองความเสี่ยงต่อระดับสารออร์กาโนฟอสเฟตในกลุ่มเกษตรกรตำบลหน้าไม้ อำเภอลาดหลุมแก้ว จังหวัดปทุมธานี คณะผู้วิจัยได้ดำเนินการจัดทำคู่มือวิธีการใช้แผ่นทดสอบในการคัดกรองความเสี่ยงต่อระดับสารออร์กาโนฟอสเฟต เผยแพร่ถ่ายทอดวิธีการใช้แผ่นทดสอบในการคัดกรองความเสี่ยงต่อระดับสารออร์กาโนฟอสเฟตในกลุ่มเกษตรกรจำนวน 200 คนดังแสดงในภาพที่ 4 และดำเนินการถ่ายทอดวิธีการใช้งานแผ่นทดสอบในการคัดกรองความเสี่ยงต่อระดับสารออร์กาโนฟอสเฟตนี้ให้กับนักสาธารณสุขและอาสาสมัครสาธารณสุขประจำหมู่บ้านจำนวน 40 คน ในพื้นที่ตำบลหน้าไม้ อำเภอลาดหลุมแก้ว จังหวัดปทุมธานี</t>
    </r>
  </si>
  <si>
    <t xml:space="preserve">ไตรมาสที่ 1 รายได้จากการจัดการเรียนรู้ตลอดชีวิตจำนวน 2,167,118.00 บาท
จากรายได้จากการจัดการศึกษา จำนวน 90,825,790.00 บาท คิดเป็นร้อยละ 2.39 </t>
  </si>
  <si>
    <t>คณะครุศาสตร์ 63 คน
หลักสูตรครุศาสตรมหาบัณฑิต สาขาวิชาหลักสูตรและการสอน มี จำนวน  24 คน
หลักสูตรปรัชญาดุษฎีบัณฑิต สาขาวิชาหลักสูตรและการสอน มี จำนวน  39 คน</t>
  </si>
  <si>
    <t>เอกสารแนบในระบบ SIS2076</t>
  </si>
  <si>
    <t>เอกสารแนบในระบบ SIS2075</t>
  </si>
  <si>
    <t>กิจกิกรรมอบรมทักษะ Soft Skills ด้วยกระบวนการวิศวกรสังคม
1. ระหว่างวันที่ 30-31 ธันวาคม พ.ศ. 2566 ณ ประชุมเพชรบุบุรีวิทยาลงกรณ์ 2
ชั้น 3 อาคารเรียนรวมสังคมศาสตร์ เรียนรวมสังคมศาสตร์ จำนวน 84 คน
2. ระหว่างวันที่ 10-12 มกราคม พ.ศ. 2567 ณ หอประชุมวไลยอลงกรณ์ รุ่นที่ 7 จำนวน 450 คน
3. ระหว่างวันที่ 24-26 มกราคม พ.ศ. 2567 ณ ประชุมเพชรบุบุรีวิทยาลงกรณ์ 2
ชั้น 3 อาคารเรียนรวมสังคมศาสตร์ เรียนรวมสังคมศาสตร์  รุ่นที่ 8 จำนวน 672 คน</t>
  </si>
  <si>
    <t>ผลการสอบทักษะด้านเทคโนโลยีดิจิทัล ICDL ประจำปีการศึกษา 2566 ให้กับนักศึกษาชั้นปีที่ 3 (ไม่นับรวมคณะครุศาสตร์) จำนวน 30 คน มีผู้สอบผ่านทักษะด้านเทคโนโลยีดิจิทัล ICDL หลักสูตร Application Essentials จำนวน 6 คน คิดเป็นร้อยละ 20
เอกสารแนบในระบบ SIS2071</t>
  </si>
  <si>
    <t xml:space="preserve">มีนักศึกษาสอบผ่านทักษะด้านภาษาอังกฤษ ระดับปริญญาตรีเต็มเวลา (จันทร์-ศุกร์) ชั้นปีสุดท้ายตั้งแต่ระดับ B1 ขึ้นไป จำนวน 29 คน (ระดับ B1 จำนวน 27 คน และระดับ B2 จำนวน 2 คน) คิดเป็นร้อยละ 2.79 จากจำนวนผู้เข้าสอบทั้งหมด จำนวน 1,040 คน และคิดเป็นร้อยละ 2.67 จากจำนวนนักศึกษา (คงอยู่) ทั้งหมด จำนวน 1,084 คนโดยแยกเป็นนักศึกษาคณะครุศาสตร์  มีนักศึกษาสอบผ่านทักษะด้านภาษาอังกฤษ ตั้งแต่ระดับ B1 ขึ้นไป จำนวน 12 คน (ระดับ B1 จำนวน 12 คน และระดับ B2 จำนวน - คน) คิดเป็นร้อยละ 3.48 จากจำนวนผู้เข้าสอบทั้งหมด จำนวน 345 คน และคิดเป็นร้อยละ 3.44 จากจำนวนนักศึกษา (คงอยู่) ทั้งหมด จำนวน 349 คน และนักศึกษาคณะอื่นๆ มีนักศึกษาสอบผ่านทักษะด้านภาษาอังกฤษตั้งแต่ระดับ B1 ขึ้นไป จำนวน 17 คน (ระดับ B1 จำนวน 15 คน และระดับ B2 จำนวน 2 คน)  คิดเป็นร้อยละ 2.45 จากจำนวนผู้เข้าสอบทั้งหมด จำนวน 695 คน และคิดเป็นร้อยละ 2.31 จากจำนวนนักศึกษา (คงอยู่) ทั้งหมด จำนวน 735 คน </t>
  </si>
  <si>
    <t>ยังไม่พบการรายงานผลในระบบ ช่วงระยะเวลาของการรายงาน วันที่ 15 ธันวาคม 2566</t>
  </si>
  <si>
    <t>เอกสารแนบในระบบ SIS2048
ข้อมูล ณ วันที่ 4 มกราคม 2567</t>
  </si>
  <si>
    <t>ใช้ผลการประเมินตามเกณฑ์รางวัลคุณภาพแห่งชาติ (Thailand Quality Award : TQA) เนื่องจากมหาวิทยาลัยส่งรายงานผลเข้ารับรางวัลจึงไม่ได้ดำเนินการตามเกณฑ์คุณภาพการศึกษาเพื่อการดำเนินการที่เป็นเลิศ (EdPEx) 
ข้อมูล ณ วันที่ 4 มกราคม 2567</t>
  </si>
  <si>
    <t>ยังไม่ถึงช่วงระยะเวลาการรายงาน ซึ่งมีกำหนด เดือนกันยายน 2567
โดยจะมีการดำเนินการตรวจในช่วงสิงหาคม 2567</t>
  </si>
  <si>
    <t>4.1.4.1 ค่าเฉลี่ยความพึงพอใจของผู้มีส่วนได้ส่วนเสียตามพันธกิจมหาวิทยาลัย</t>
  </si>
  <si>
    <t>ศูนย์ภาษา</t>
  </si>
  <si>
    <r>
      <t xml:space="preserve">ไตรมาสที่ 1 จำนวน 2 กิจกรรม
</t>
    </r>
    <r>
      <rPr>
        <b/>
        <sz val="14"/>
        <color theme="1"/>
        <rFont val="TH SarabunPSK"/>
        <family val="2"/>
      </rPr>
      <t>บัณฑิตวิทยาลัย</t>
    </r>
    <r>
      <rPr>
        <sz val="14"/>
        <color theme="1"/>
        <rFont val="TH SarabunPSK"/>
        <family val="2"/>
      </rPr>
      <t xml:space="preserve">
1. พัฒนาจิตสำหรับครู สำหรับนักศึกษาหลักสูตรประกาศนียบัตรบัณฑิต สาขาวิชาชีพครู ปีการศึกษา  2566 ดำเนินการวันที่ 11 พ.ย. 66 มีจำนวนนักศึกษาหลักสูตรประกาศนียบัตรบัณฑิตจำนวน 98 คนเข้าร่วมโครงการ
2. จิตตปัญญาศึกษาสำหรับนักศึกษาหลักสูตรประกาศนียบัตรบัณฑิต สาขาวิชาชีพครู ปีการศึกษา 2566 ดำเนินการวันที่ 12 พ.ย. 66 มีจำนวนนักศึกษาหลักสูตรประกาศนียบัตรบัณฑิตจำนวน 98 คนเข้าร่วมโครงการ</t>
    </r>
  </si>
  <si>
    <t>ไตรมาสที่ 1 อยู่ระหว่างดำเนินการเก็บข้อมูล</t>
  </si>
  <si>
    <t>ผลการสอบทักษะด้านเทคโนโลยีดิจิทัล ICDL ประจำปีการศึกษา 2566 ให้กับนักศึกษาชั้นปีที่ 3 คณะครุศาสตร์ จำนวน 6 คน มีผู้สอบผ่านทักษะด้านเทคโนโลยีดิจิทัล ICDL หลักสูตร Application Essentials จำนวน 1 คน คิดเป็นร้อยละ 16.67</t>
  </si>
  <si>
    <t xml:space="preserve">นักศึกษาชั้นปีที่ 4 คณะครุศาสตร์ สอบผ่านทักษะด้านภาษาอังกฤษ ระดับปริญญาตรีเต็มเวลา (จันทร์-ศุกร์) ตั้งแต่ระดับ B1 ขึ้นไป จำนวน 12 คน (ระดับ B1 จำนวน 12 คน และระดับ B2 จำนวน - คน) คิดเป็นร้อยละ 3.48 จากจำนวนผู้เข้าสอบทั้งหมด จำนวน 345 คน และคิดเป็นร้อยละ 3.44 จากจำนวนนักศึกษา (คงอยู่) ทั้งหมด จำนวน 349 คน </t>
  </si>
  <si>
    <r>
      <t xml:space="preserve">คณะครุศาสตร์ 3 หลักสูตร
1. หลักสูตรครุศาสตรบัณฑิต สาขาวิชาพลศึกษา ร่วมกับคณะสาธาณสุขศาสตร์ ผ่านการพิจารณะอนุมัติจากคณะกรรมการ.................... ครั้งที่............วันที่.............เปิดรับนักศึกษาปีการศึกษา....................
2. </t>
    </r>
    <r>
      <rPr>
        <sz val="14"/>
        <color rgb="FFFF0000"/>
        <rFont val="TH SarabunPSK"/>
        <family val="2"/>
      </rPr>
      <t>หลักสูตรครุศาสตรบัณฑิต สาขาวิชาจิตวิทยา ร่วมกับคณะมนุษศาสตร์และสังคมศาสตร์ ผ่านการพิจารณะอนุมัติจากคณะกรรมการ.................... ครั้งที่............วันที่.............เปิดรับนักศึกษาปีการศึกษา...................</t>
    </r>
    <r>
      <rPr>
        <sz val="14"/>
        <color theme="1"/>
        <rFont val="TH SarabunPSK"/>
        <family val="2"/>
      </rPr>
      <t xml:space="preserve">.
3. </t>
    </r>
    <r>
      <rPr>
        <sz val="14"/>
        <color rgb="FFFF0000"/>
        <rFont val="TH SarabunPSK"/>
        <family val="2"/>
      </rPr>
      <t>หลักสูตรครุศาสตรบัณฑิต สาขาวิชาการออกแบบการเรียนรู้และวัฒนธรรมไทย ร่วมกับคณะมนุษศาสตร์และสังคมศาสตร์ ผ่านการพิจารณะอนุมัติจากคณะกรรมการ.................... ครั้งที่............วันที่.............เปิดรับนักศึกษาปีการศึกษา....................</t>
    </r>
  </si>
  <si>
    <t>รวม</t>
  </si>
  <si>
    <t>จำนวนเงินด้านวิชาการ 35,019,782.00 บาท 
ไตรมาสที่ 1 เบิกจ่ายจำนวน13,094,588.00 บาท คิดเป็นร้อยละ 37.39</t>
  </si>
  <si>
    <t>ยังไม่พบการรายงานผลในระบบ ช่วงระยะเวลาของการรายงาน 15 ธันวาคม 2566</t>
  </si>
  <si>
    <t>ยังไม่พบการรายงานผลในระบบ ช่วงระยะเวลาของการรายงาน ครังที่ 1 เดือนมีนาคม 2567</t>
  </si>
  <si>
    <t>1.4.1.4 จำนวนผู้ประกอบการที่ดำเนินการธุรกิจตามแผนธุรกิจได้จริง/ได้รับรางวัลจากการเป็นผู้ประกอบการ</t>
  </si>
  <si>
    <t>1.4.1.3 จำนวนผู้ประกอบการใหม่ (Startup) 
ที่เกิดจากการบ่มเพาะของมหาวิทยาลัย</t>
  </si>
  <si>
    <t>ยังไม่พบการรายงานผลในระบบ ช่วงระยะเวลาของการรายงาน 15 ธันวาคม 2566 เป็นตัวที่ยังขาดผู้รับผิดชอบและจัดเก็บรายงานผล</t>
  </si>
  <si>
    <t>อยู่ระหว่างการดำเนินการฝึกทักษะ และเริ่มนำนวัตกรรมไปใล้ในไตรมาสที่ 2-3</t>
  </si>
  <si>
    <t>ไตรมาสที่ 1 ยังไม่มีนักศึกษาสมัครเรียนหลักสูตรระยะสั้น</t>
  </si>
  <si>
    <t>ไตรมาสที่ 1 ยังไม่มีนักศึกษาสมัครเรียนแบบสะสมหน่วยกิต</t>
  </si>
  <si>
    <t>- สำนักส่งเสริมวิชาการและงานทะเบียน
- กองกลาง</t>
  </si>
  <si>
    <t>-  สถาบันวิจัยและพัฒนา
-  กองพัฒนานักศึกษา</t>
  </si>
  <si>
    <t>- สำนักส่งเสริมวิชาการและงานทะเบียน
- บัณฑิตวิทยาลัย</t>
  </si>
  <si>
    <t>คณะมนุษยศาสตรและสังคมศาสตร์</t>
  </si>
  <si>
    <t>คณะวิทยาศาสตรและเทคโนโลยี</t>
  </si>
  <si>
    <t xml:space="preserve">คณะเทคโนโลยีการเกษตร	</t>
  </si>
  <si>
    <t>คณะสาธารณสุขศาสตร</t>
  </si>
  <si>
    <t xml:space="preserve">มรภ.วไลยอลงกรณ์ฯ สระแก้ว               </t>
  </si>
  <si>
    <t xml:space="preserve">ไตรมาสที่ 1 จำนวนผลงานวิจัยและนวัตกรรมด้านการจัดการเรียนรู้ด้านการบริการและการท่องเที่ยวทั้งหมด 33 ผลงาน ข้อมูล ณ วันที่  16 กุมภาพันธ์ 2567
เอกสารแนบในระบบ SIS2045
</t>
  </si>
  <si>
    <t>ไตรมาสที่ 1 จำนวนผลงานวิจัยและนวัตกรรมด้านการจัดการเรียนรู้ด้านการบริการและการท่องเที่ยวทั้งหมด 33 ผลงาน ข้อมูล ณ วันที่  16 กุมภาพันธ์ 2567
เอกสารแนบในระบบ SIS2043</t>
  </si>
  <si>
    <r>
      <rPr>
        <b/>
        <sz val="14"/>
        <color theme="1"/>
        <rFont val="TH SarabunPSK"/>
        <family val="2"/>
      </rPr>
      <t xml:space="preserve">ทุนวิจัยภายในประเทศ จำนวน 6,477,395 บาท ประกอบด้วย 18 โครงการ
</t>
    </r>
    <r>
      <rPr>
        <sz val="14"/>
        <color theme="1"/>
        <rFont val="TH SarabunPSK"/>
        <family val="2"/>
      </rPr>
      <t xml:space="preserve">ตามกรอบวิจัย 4 ด้าน ดังนี้
1. ด้านอาหารเพื่อสุชภาพและผลผลิตเกษตรปลอดภัย 6 โครงการ 
เป็นจำนวนเงิน 2,345,850 บาท
2. ด้านการพัฒนาเชิงพื้นที่และพัฒนาเมืองด้วยเศรษฐกิจสร้างสรรค์ 7 โครงการ 
เป็นจำนวนเงิน 2,099,970 บาท
3. ด้านการจัดการสิ่งแวดล้อมและสุขภาวะชุมชน  4 โครงการ 
เป็นจำนวนเงิน 1,602,250 บาท
4. ด้านการจัดการเรียนรู้การผลิตกำลังพลพื้นที่แห่งการเรียนรู้เพื่อการพัฒนาที่ยั่งยืน  1 โครงการ เป็นจำนวนเงิน 429,325 บาท
</t>
    </r>
    <r>
      <rPr>
        <b/>
        <sz val="14"/>
        <color theme="1"/>
        <rFont val="TH SarabunPSK"/>
        <family val="2"/>
      </rPr>
      <t xml:space="preserve">ทุนวิจัยภายนอกประเทศ จำนวน 0 บาท </t>
    </r>
  </si>
  <si>
    <t>โรงเรียนสาธิต มรวอ.และสถาบันวิจัยและพัฒนา</t>
  </si>
  <si>
    <t>งานศูนย์ภาษา</t>
  </si>
  <si>
    <t>ภายนอก</t>
  </si>
  <si>
    <t>จำแนกรายหน่วยงานที่ได้รับมอบหมาย</t>
  </si>
  <si>
    <t>หน่วยงานอื่นที่ไม่ได้รับมอบหมาย</t>
  </si>
  <si>
    <t>สีเขียว</t>
  </si>
  <si>
    <t>สีเหลือง</t>
  </si>
  <si>
    <t>ตัวชี้วัด                    คิดเป็นร้อยละ    42.86</t>
  </si>
  <si>
    <t>ตัวชี้วัด                    คิดเป็นร้อยละ    14.29</t>
  </si>
  <si>
    <t xml:space="preserve">คณะครุศาสตร์          </t>
  </si>
  <si>
    <t xml:space="preserve">คณะมนุษยศาสตร์และสังคมศาสตร์            </t>
  </si>
  <si>
    <t xml:space="preserve">คณะวิทยาการจัดการ                               </t>
  </si>
  <si>
    <t xml:space="preserve">คณะวิทยาศาสตร์และเทคโนโลยี                    </t>
  </si>
  <si>
    <t xml:space="preserve">คณะเทคโนโลยีการเกษตร                                </t>
  </si>
  <si>
    <t xml:space="preserve">คณะเทคโนโลยีอุตสาหกรรม                        </t>
  </si>
  <si>
    <t xml:space="preserve">คณะสาธารณสุขศาสตร์                            </t>
  </si>
  <si>
    <t xml:space="preserve">วิทยาลัยนวัตกรรมการจัดการ                </t>
  </si>
  <si>
    <t xml:space="preserve">โรงเรียนสาธิตมรภ.วไลยอลงกรณ์ฯ         </t>
  </si>
  <si>
    <t xml:space="preserve">สถาบันวิจัยและพัฒนา	</t>
  </si>
  <si>
    <t>งานวิชาการศึกษาทั่วไป+สสร</t>
  </si>
  <si>
    <t>จำแนกรายหน่วยงานที่ได้รับค่าเป้าหมาย</t>
  </si>
  <si>
    <t xml:space="preserve">ไตรมาสที่ 1 จำนวนผลงานวิจัยและนวัตกรรมด้านการจัดการเรียนรู้ด้านการบริการและการท่องเที่ยวทั้งหมด 33 ผลงาน ข้อมูล ณ วันที่  18 กุมภาพันธ์ 2567
เอกสารแนบในระบบ SIS2041 </t>
  </si>
  <si>
    <t>อาจารย์ที่ร่วมทำวิจัยกับมหาวิทยาลัยทั้งในประเทศและต่างประเทศจำนวน 74 ท่าน ต่อจำนวนอาจารย์ทั้งหมด 417 ท่าน (ข้อมูลจำนวนอาจารย์ อัพเดท 23/1/67  
คิดเป็น ร้อยละ 17.74 ข้อมูล ณ วันที่ 15 มกราคม 2567 
เอกสารแนบในระบบ SIS2040</t>
  </si>
  <si>
    <t>ยังไม่พบโครงการวิจัยที่ถูกกำหนดเป็นนโยบายสาธารณะ ข้อมูล ณ วันที่  16 กุมภาพันธ์ 2567</t>
  </si>
  <si>
    <r>
      <rPr>
        <b/>
        <sz val="14"/>
        <color theme="1"/>
        <rFont val="TH SarabunPSK"/>
        <family val="2"/>
      </rPr>
      <t>ปีงบประมาณ พ.ศ. 2567 มีเงินทุนสนับสนุนการวิจัยที่ตอบโจทย์การพัฒนาเชิงพื้นที่และเชิงประเด็น จำนวน 6,477,395 บาท</t>
    </r>
    <r>
      <rPr>
        <sz val="14"/>
        <color theme="1"/>
        <rFont val="TH SarabunPSK"/>
        <family val="2"/>
      </rPr>
      <t xml:space="preserve"> จากจำนวนเงินทุนสนับสนุนการวิจัยที่ตอบโจทย์การพัฒนาเชิงพื้นที่และเชิงประเด็นรายด้าน </t>
    </r>
    <r>
      <rPr>
        <b/>
        <sz val="14"/>
        <color theme="1"/>
        <rFont val="TH SarabunPSK"/>
        <family val="2"/>
      </rPr>
      <t xml:space="preserve">จากมากไปน้อย </t>
    </r>
    <r>
      <rPr>
        <sz val="14"/>
        <color theme="1"/>
        <rFont val="TH SarabunPSK"/>
        <family val="2"/>
      </rPr>
      <t xml:space="preserve">ดังนี้
1. ด้านอาหารเพื่อสุชภาพและผลผลิตเกษตรปลอดภัย 6 โครงการ เป็นจำนวนเงิน 2,345,850 บาท
2. ด้านการพัฒนาเชิงพื้นที่และพัฒนาเมืองด้วยเศรษฐกิจสร้างสรรค์ 7 โครงการ เป็นจำนวนเงิน 2,099,970 บาท
3. ด้านการจัดการสิ่งแวดล้อมและสุขภาวะชุมชน 4 โครงการ เป็นจำนวนเงิน 1,602,250 บาท
4. ด้านการจัดการเรียนรู้การผลิตกำลังพลพื้นที่แห่งการเรียนรู้เพื่อการพัฒนาที่ยั่งยืน 1 โครงการ เป็นจำนวนเงิน 429,325 บาท
เอกสารแนบในระบบ SIS2029 แบ่งออกเป็น 
</t>
    </r>
    <r>
      <rPr>
        <b/>
        <sz val="14"/>
        <color theme="1"/>
        <rFont val="TH SarabunPSK"/>
        <family val="2"/>
      </rPr>
      <t xml:space="preserve">จำนวนเงินทุนภายใน </t>
    </r>
    <r>
      <rPr>
        <sz val="14"/>
        <color theme="1"/>
        <rFont val="TH SarabunPSK"/>
        <family val="2"/>
      </rPr>
      <t xml:space="preserve">จำนวน 5,257,395 บาท ประกอบด้วย  14  โครงการวิจัย ตามกรอบวิจัย 4 ด้าน ดังนี้
1. ด้านอาหารเพื่อสุชภาพและผลผลิตเกษตรปลอดภัย 6 โครงการ เป็นจำนวนเงิน 2,345,850 บาท
2. ด้านการพัฒนาเชิงพื้นที่และพัฒนาเมืองด้วยเศรษฐกิจสร้างสรรค์ 3 โครงการ เป็นจำนวนเงิน 879,970 บาท
3. ด้านการจัดการสิ่งแวดล้อมและสุขภาวะชุมชน 4 โครงการ เป็นจำนวนเงิน 1,602,250 บาท
4. ด้านการจัดการเรียนรู้การผลิตกำลังพลพื้นที่แห่งการเรียนรู้เพื่อการพัฒนาที่ยั่งยืน 1 โครงการ เป็นจำนวนเงิน 429,325 บาท
</t>
    </r>
    <r>
      <rPr>
        <b/>
        <sz val="14"/>
        <color theme="1"/>
        <rFont val="TH SarabunPSK"/>
        <family val="2"/>
      </rPr>
      <t>จำนวนเงินทุนภายนอก</t>
    </r>
    <r>
      <rPr>
        <sz val="14"/>
        <color theme="1"/>
        <rFont val="TH SarabunPSK"/>
        <family val="2"/>
      </rPr>
      <t>จำนวน 1,220,000 บาท ประกอบด้วย 4  โครงการวิจัย ตามกรอบวิจัย 4 ด้าน คือ ด้านการพัฒนาเชิงพื้นที่และพัฒนาเมืองด้วยเศรษฐกิจสร้างสรรค์ 4 โครงการ เป็นจำนวนเงิน 1,220,000 บาท</t>
    </r>
  </si>
  <si>
    <t>จำนวนนวัตกรรม สิ่งประดิษฐ์ องค์ความรู้ใหม่ที่เกิดจากความร่วมมือกับหน่วยงานภาครัฐ  หรือเอกชนในการแก้ไขปัญหาชุมชน ท้องถิ่นโดยใช้กระบวนการวิจัย จำนวน 36 ผลงาน
ข้อมูล ณ วันที่ 16 กุมภาพันธ์ 2567 
เอกสารแนบในระบบ SIS2093</t>
  </si>
  <si>
    <t>ผลงานวิจัยและนวัตกรรมที่ตอบโจทย์การพัฒนาเชิงพื้นที่และเชิงประเด็นที่ตีพิมพ์เผยแพร่ในระดับชาติและนานาชาติต่อจำนวนผลงานวิจัยทั้งหมด 39 บทความ จากทั้งหมด 39 บทความ คิดเป็นร้อยละ 100.00
• ฐานข้อมูลระดับชาติ TCI กลุ่ม 1 จำนวน 22 บทความ
• ฐานข้อมูลระดับชาติ TCI กลุ่ม 2 จำนวน 15 บทความ
• ฐานข้อมูลระดับนานาชาติ Scopus จำนวน 2 บทความ
โดยแยกการตอบโจทย์การพัฒนาเชิงพื้นที่และเชิงประเด็น แต่ละด้าน ดังนี้ 
1. ด้านอาหารเพื่อสุชภาพและผลผลิตเกษตรปลอดภัย 7 บทความ
2. ด้านการพัฒนาเชิงพื้นที่และพัฒนาเมืองด้วยเศรษฐกิจสร้างสรรค์  7 บทความ
3. ด้านการจัดการสิ่งแวดล้อมและสุขภาวะชุมชน 11 บทความ
4. ด้านการจัดการเรียนรู้การผลิตกำลังพลพื้นที่แห่งการเรียนรู้เพื่อการพัฒนาที่ยั่งยืน 14 บทความ
ข้อมูล ณ วันที่ 16 กุมภาพันธ์ 2567 
เอกสารแนบในระบบ SIS2092</t>
  </si>
  <si>
    <r>
      <rPr>
        <b/>
        <sz val="14"/>
        <color theme="1"/>
        <rFont val="TH SarabunPSK"/>
        <family val="2"/>
      </rPr>
      <t xml:space="preserve">ปีงบประมาณ พ.ศ. 2566 มีเงินทุนสนับสนุนการวิจัยที่ตอบโจทย์การพัฒนาเชิงพื้นที่และเชิงประเด็น จำนวน </t>
    </r>
    <r>
      <rPr>
        <b/>
        <sz val="14"/>
        <color rgb="FFFF0000"/>
        <rFont val="TH SarabunPSK"/>
        <family val="2"/>
      </rPr>
      <t>6,477,395</t>
    </r>
    <r>
      <rPr>
        <b/>
        <sz val="14"/>
        <color theme="1"/>
        <rFont val="TH SarabunPSK"/>
        <family val="2"/>
      </rPr>
      <t xml:space="preserve"> บาท</t>
    </r>
    <r>
      <rPr>
        <sz val="14"/>
        <color theme="1"/>
        <rFont val="TH SarabunPSK"/>
        <family val="2"/>
      </rPr>
      <t xml:space="preserve"> ข้อมูล ณ วันที่ 16 มกราคม 2567 
แบ่งออกเป็น 
</t>
    </r>
    <r>
      <rPr>
        <b/>
        <sz val="14"/>
        <color theme="1"/>
        <rFont val="TH SarabunPSK"/>
        <family val="2"/>
      </rPr>
      <t xml:space="preserve">จำนวนเงินทุนสนับสนุนการวิจัยที่ตอบโจทย์การพัฒนาเชิงพื้นที่และเชิงประเด็น (ภายใน) </t>
    </r>
    <r>
      <rPr>
        <sz val="14"/>
        <color theme="1"/>
        <rFont val="TH SarabunPSK"/>
        <family val="2"/>
      </rPr>
      <t xml:space="preserve">จำนวน 5,257,395 บาท ประกอบด้วย  14  โครงการวิจัย ตามกรอบวิจัย 4 ด้าน ดังนี้
1. ด้านอาหารเพื่อสุชภาพและผลผลิตเกษตรปลอดภัย 6 โครงการ 
เป็นจำนวนเงิน 2,345,850 บาท
2. ด้านการพัฒนาเชิงพื้นที่และพัฒนาเมืองด้วยเศรษฐกิจสร้างสรรค์ 3 โครงการ 
เป็นจำนวนเงิน 879,970 บาท
3. ด้านการจัดการสิ่งแวดล้อมและสุขภาวะชุมชน 4 โครงการ 
เป็นจำนวนเงิน 1,602,250 บาท
4. ด้านการจัดการเรียนรู้การผลิตกำลังพลพื้นที่แห่งการเรียนรู้เพื่อการพัฒนาที่ยั่งยืน 1 โครงการ เป็นจำนวนเงิน 429,325 บาท
</t>
    </r>
    <r>
      <rPr>
        <b/>
        <sz val="14"/>
        <color theme="1"/>
        <rFont val="TH SarabunPSK"/>
        <family val="2"/>
      </rPr>
      <t xml:space="preserve">จำนวนเงินทุนสนับสนุนการวิจัยที่ตอบโจทย์การพัฒนาเชิงพื้นที่และเชิงประเด็น (ภายนอก) </t>
    </r>
    <r>
      <rPr>
        <sz val="14"/>
        <color theme="1"/>
        <rFont val="TH SarabunPSK"/>
        <family val="2"/>
      </rPr>
      <t>จำนวน 1,220,000 บาท ประกอบด้วย 4  โครงการวิจัย ตามกรอบวิจัย 4 ด้าน คือ ด้านการพัฒนาเชิงพื้นที่และพัฒนาเมืองด้วยเศรษฐกิจสร้างสรรค์ 4 โครงการ เป็นจำนวนเงิน 1,220,000 บาท
เอกสารแนบในระบบ SIS2095</t>
    </r>
  </si>
  <si>
    <t>ผลงานวิจัยและนวัตกรรมที่ตอบโจทย์การพัฒนา เชิงพื้นที่และเชิงประเด็น มีจำนวน 90 ผลงาน ประกอบไปด้วย
1. ด้านอาหารเพื่อสุขภาพและผลผลิตเกษตรปลอดภัย 13 โครงการ 
2. ด้านการพัฒนาเชิงพื้นที่และพัฒนาเมืองด้วยเศรษฐกิจสร้างสรรค์ 44 โครงการ
3. ด้านการจัดการสิ่งแวดล้อมและสุขภาวะชุมชน 18 โครงการ
4. ด้านการจัดการเรียนรู้การผลิตกำลังพลพื้นที่แห่งการเรียนรู้เพื่อการพัฒนาที่ยั่งยืน 15 โครงการ
ข้อมูล ณ วันที่ 19 มกราคม 2567 
เอกสารแนบในระบบ SIS2094</t>
  </si>
  <si>
    <t>จำนวนบทความวิจัยของอาจารย์ที่ได้รับอ้างอิงจากฐานข้อมูลนานาชาติและระดับชาติตามเกณฑ์ ก.พ.อ (ย้อนหลัง 5 ปี) จำนวน 95 ผลงาน ต่อจำนวนผลงานวิจัยทั้งหมด (TCI 1,TCI 2) 563 ผลงาน คิดเป็นร้อยละ 16.87
จำแนกเป็นรายปี ดังนี้
ปี 2562 มีจำนวน 137 ผลงาน
ปี 2563 มีจำนวน 75 ผลงาน
ปี 2564 มีจำนวน 39 ผลงาน
ปี 2565 มีจำนวน 126 ผลงาน
ปี 2566 มีจำนวน 186 ผลงาน
ข้อมูล ณ วันที่ 19 กุมภาพันธ์ 2567 
เอกสารแนบในระบบ SIS2091</t>
  </si>
  <si>
    <t>จำนวนงานวิจัยและนวัตกรรมการจัดการเรียนรู้ที่ได้รับการตีพิมพ์เผยแพร่ในระดับชาติหรือนานาชาติเพื่อยกระดับมาตรฐาน/ในการจัดการศึกษาขั้นพื้นฐาน
/การฝึกหัดครูต่อจำนวนผลงานวิจัยที่ได้รับการตีพิมพ์เผยแพร่ (ครุศาสตร์+สาธิต+บัณฑิต) จำนวน 9 งาน ต่อจำนวนผลงานวิจัยที่ได้รับการตีพิมพ์เผยแพร่ของอาจารย์ทั้งหมด 39 ผลงาน  คิดเป็นร้อยละ 23.07
ข้อมูล ณ วันที่ 19 กุมภาพันธ์ 2567 
เอกสารแนบในระบบ SIS2090</t>
  </si>
  <si>
    <t>ไตรมาสที่ 1 ยังไม่มีรายได้ที่เกิดจากทรัพย์สินทางปัญญาที่ได้รับการต่อยอดเชิงพาณิชย์
ข้อมูล ณ วันที่ 19 กุมภาพันธ์ 2567 
เอกสารแนบในระบบ SIS2089</t>
  </si>
  <si>
    <r>
      <t xml:space="preserve">การจัดประชุมวิชาการระดับชาติและนานาชาติร่วมกับภาคีเครือข่าย ต่อปีงบประมาณ จำนวน 2 ครั้ง ได้แก่
</t>
    </r>
    <r>
      <rPr>
        <b/>
        <sz val="14"/>
        <color theme="1"/>
        <rFont val="TH SarabunPSK"/>
        <family val="2"/>
      </rPr>
      <t>ระดับชาติ</t>
    </r>
    <r>
      <rPr>
        <sz val="14"/>
        <color theme="1"/>
        <rFont val="TH SarabunPSK"/>
        <family val="2"/>
      </rPr>
      <t xml:space="preserve">
</t>
    </r>
    <r>
      <rPr>
        <b/>
        <sz val="14"/>
        <color theme="1"/>
        <rFont val="TH SarabunPSK"/>
        <family val="2"/>
      </rPr>
      <t xml:space="preserve">สถาบันวิจัยและพัฒนา </t>
    </r>
    <r>
      <rPr>
        <sz val="14"/>
        <color theme="1"/>
        <rFont val="TH SarabunPSK"/>
        <family val="2"/>
      </rPr>
      <t xml:space="preserve">
1. งานประชุมวิชาการราชภัฏวิจัย ครั้งที่ 7 ระหว่าง 14-16 พฤศจิกายน 2566 ณ หอประชุมจามจุรี มรภ.สกลนคร ความร่วมมือระหว่าง มรภ.วไลยอลงกรณ์ฯ ร่วมกับ มรภ.บุรีรัมย์ และ..................
2. งานประชุมวิชาการระดับชาติวิจัยรำไพพรรณี ครั้งที่ 17 วันที่ 19 ธันวาคม 2566
ณ มรภ.รำไพพรรณี จ.จันทบุรี ความร่วมมือระหว่าง มรภ.วไลยอลงกรณ์ฯ ร่วมกับ มรภ.รำไพพรรณี และ.................	
ข้อมูล ณ วันที่ 19 กุมภาพันธ์ 2567 
เอกสารแนบในระบบ SIS2088</t>
    </r>
  </si>
  <si>
    <r>
      <t>2.2.3.1 จำนวนการจัดประชุมวิชาการระดับชาติ
และระดับนานาชาติร่วมกับภาคีเครือข่าย</t>
    </r>
    <r>
      <rPr>
        <sz val="14"/>
        <rFont val="TH SarabunPSK"/>
        <family val="2"/>
      </rPr>
      <t>ตามเกณฑ์
กพอ.</t>
    </r>
  </si>
  <si>
    <t>ผู้ประกอบการทางสังคม (Social Entrepreneur) ที่ได้รับการพัฒนาจากมหาวิทยาลัย มีจำนวน 34 ราย 
ข้อมูล ณ วันที่ 19 กุมภาพันธ์ 2567 
เอกสารแนบในระบบ SIS2087</t>
  </si>
  <si>
    <t>2.3.2.1 จำนวนผู้ประกอบการที่ได้รับการสนับสนุนจากกองทุนเริ่มต้นผู้ประกอบการ (Pre Seed Fund)</t>
  </si>
  <si>
    <t>ไตรมาสที่ 1 ยังไม่มีผู้ประกอบการที่ได้รับการสนับสนุนจากกองทุนเริ่มต้นผู้ประกอบการ (Pre Seed Fund)
ข้อมูล ณ วันที่ 19 กุมภาพันธ์ 2567 
เอกสารแนบในระบบ SIS2086</t>
  </si>
  <si>
    <t>อาจารย์ที่ทำวิจัย จำนวน 101 ท่าน ต่อจำนวนอาจารย์ ทั้งหมด 417 ท่าน คิดเป็นร้อยละ 24.22
ข้อมูล ณ วันที่ 19 กุมภาพันธ์ 2567 
เอกสารแนบในระบบ SIS2085</t>
  </si>
  <si>
    <r>
      <t xml:space="preserve">ในปีการศึกษา 2567  มีจำนวนผลงานของนักศึกษาระดับบัณฑิตศึกษาที่อยู่ในเกณฑ์ที่ร่วมทำวิจัยกับมหาวิทยาลัยทั้งในประเทศหรือต่างประเทศ จำนวน................คน ไตรมาสที่ 1 (1 ตุลาคม  - 30 ธันวาคม 2566) มีจำนวนนักศึกษาระดับบัณฑิตศึกษาที่ร่วมทำวิจัยกับมหาวิทยาลัยทั้งในประเทศหรือต่างประเทศจำนวน............คน  จำนวน 5 ผลงาน โดยเป็นผลงานของนักศึกษาระดับปริญญาโท 4 ผลงาน  ของนักศึกษาระดับปริญญาเอก 1 ผลงาน และมีจำนวนผลงานของนักศึกษาทั้งหมดที่ตีพิมพ์เผยแพร่ จำนวน 37 ผลงาน แบ่งเป็นระดับปริญญาโท จำนวน 18 ผลงาน ระดับปริญญาเอก จำนวน 19 ผลงาน 
</t>
    </r>
    <r>
      <rPr>
        <sz val="14"/>
        <color rgb="FFFF0000"/>
        <rFont val="TH SarabunPSK"/>
        <family val="2"/>
      </rPr>
      <t>คิดเป็นร้อยละ  5/37 x 100 = 13.51</t>
    </r>
  </si>
  <si>
    <t>1.4.2.2 ร้อยละของนักศึกษาที่สอบผ่านทักษะด้านภาษาอังกฤษ (CEFR หรือ เทียบเท่า) ต่อจำนวนนักศึกษาชั้นปีสุดท้าย</t>
  </si>
  <si>
    <t>ตัวชี้วัด                    คิดเป็นร้อยละ    70.83</t>
  </si>
  <si>
    <t>ตัวชี้วัด                    คิดเป็นร้อยละ    8.33</t>
  </si>
  <si>
    <t>ตัวชี้วัด                    คิดเป็นร้อยละ    4.17</t>
  </si>
  <si>
    <t>ตัวชี้วัด                    คิดเป็นร้อยละ    16.67</t>
  </si>
  <si>
    <t>ตัวชี้วัด                    คิดเป็นร้อยละ    27.27</t>
  </si>
  <si>
    <t>ตัวชี้วัด                    คิดเป็นร้อยละ    9.09</t>
  </si>
  <si>
    <t>ตัวชี้วัด                    คิดเป็นร้อยละ    54.55</t>
  </si>
  <si>
    <t>ปีงบประมาณ 2566 มหาวิทยาลัยราชภัฏวไลยอลงกรณ์ ในพระบรมราชูปถัมภ์ 
มีผลการจัดอันดับมหาวิทยาลัยสีเขียว ดังนี้
อันดับที่ 212 ของโลก จาก 1,182 แห่งที่ส่งจัดอับดับ
อันดับที่ 104 ของเอเชีย จาก 685 แห่งที่ส่งจัดอับดับ 
อันดับที่ 15 ของประเทศไทย จาก 55 แห่งที่ส่งจัดอับดับ และ
อันดับที่ 2 ของระดับมหาวิทยาลัยราชภัฏ จาก 23 แห่งที่ส่งจัดอับดับ
(ข้อมูล ณ วันที่ 18 ธันวาคม 2566)
โดยในปีงบประมาณ พบว่า อยู่ระหว่างดำเนินการ ซึ่งตามกำหนดการของคณะกรรมการกลางสากล (UI GreenMetric Team) จะเข้าตรวจประเมินในช่วง
เดือนตุลาคม พ.ศ. 2567 และประกาศผลการจัดอับดับมหาวิทยาลัยสีเขียวโลก
ในช่วงเดือนธันวาคม พ.ศ. 2567 ซึ่งผลจะออกในปีงบประมาณ พ.ศ. 2568
เอกสารแนบในระบบ SIS2046</t>
  </si>
  <si>
    <t xml:space="preserve">1) มหาวิทยาลัยได้เข้ารายงานตัว/เปลี่ยนแปลงผู้บริหารที่รับผิดชอบและเปิดระบบ ITAS ตามระยะเวลาที่ สำนักงาน ป.ป.ช.กำหนด2) มหาวิทยาลัยได้นำเข้าข้อมูลผู้มีส่วนได้ส่วนเสีย IITและ EIT ในระบบ ITAS ได้ตามระยะเวลาที่สำนักงาน ป.ป.ช.กำหนด 3)  มหาวิทยาลัยเผยแพร่ QR CODE เพื่อให้ผู้มีส่วนได้ส่วนเสียภายใน IITและผู้มีส่วนได้ส่วนเสียภายนอก EIT เข้าประเมินการรับรู้ตามระยะเวลาที่สำนักงาน ป.ป.ช.กำหนด 4) มหาวิทยาลัยประสานหน่วยงานภายในและได้รับความร่วมมือจัดส่งรายชื่อผู้มีส่วนได้ส่วนเสียภายในIIT และจัดกิจกรรม “อบรมความรู้ และแนวปฏิบัติที่เกี่ยวข้องกับการพัฒนาคุณธรรมและความโปร่งใสของหน่วยงาน”ให้กับบุคลากรสายวิชาการและสายสนับสนุน จำนวน 300 ราย และพร้อมกับทำการประเมินตามแบบวัดการรับรู้ผู้มีส่วนได้ส่วนเสียภายใน ของ ป.ป.ช.ได้ครบตามจำนวนขั้นต่ำที่ ป.ป.ช.กำหนด(ค่าขั้นต่ำ 201 ราย)ตอบเข้าระบบ 217 ราย 5) มหาวิทยาลัยประสานหน่วยงานภายในและได้รับความร่วมมือจัดส่งรายชื่อผู้มีส่วนได้ส่วนเสียภายนอก EIT ส่วนที่ 2 (นักศึกษา/คู่ค้า/คู่สัญญา) เข้าร่วมกระบวนการประเมินกับทางสำนักงาน ปปช.แบบOn Site ในวันที่ 12 กุมภาพันธ์ 2567  6) คณะกรรมการดำเนินงานรับการประเมินคุณธรรมและความโปร่งใสฯ (ผู้รับผิดชอบตัวชี้วัด) จัดทำคำตอบOIT จัดส่งให้อาจารย์  ที่ปรึกษาโครงการตรวจสอบในวันที่ 30 มกราคม 2567 
       ขั้นตอนต่อไปที่จะดำเนินการ คือนำเข้าและตอบข้อมูลตามแบบวัดการเปิดเผยข้อมูลสาธารณะ (Open Data Integrity and Transparency Assessment: OIT) เข้าสู่ระบบITAS ภายในวันที่ 20 มีนาคม 2567 </t>
  </si>
  <si>
    <t>รายงานค่าเฉลี่ยความพึงพอใจของผู้ใช้บริการต่องานศูนย์คอมพิวเตอร์ อยู่ระหว่างการจัดทำแบบสอบถาม คาดว่าจะเก็บข้อมูลได้ในเดือน มีนาคม 2567</t>
  </si>
  <si>
    <t>ยังไม่มีสถิติการ Downtime ของของสัญญาณอินเทอร์เน็ต จากผู้ให้บริการเครือข่าย ตั้งแต่เดือน ตุลาคม 2566 - มกราคม 2567 มี 2 ผู้ให้บริการ ที่ไม่พร้อมใช้งานของ Uninet และบริษัท โทรคมนาคมแห่งชาติ จำกัด  (มหาชน) (NT)</t>
  </si>
  <si>
    <t>-33.53</t>
  </si>
  <si>
    <r>
      <t xml:space="preserve">ผลตอบแทนจากการดำเนินงานวิจัย บริการวิชาการ ศิลปวัฒนธรรมและบริหารทรัพย์สินการเรียนรู้ที่เป็นเลิศต่อจำนวนรายได้ทั้งหมด ไตรมาสที่ 1/2564 ของมหาวิทยาลัยราชภัฏไลยอลงกรณ์ ในพระบรมราชูปถัมภ์ 
1. รายได้ 28,022,619.23 บาท
2. รายจ่าย 37,418,312.23 บาท
</t>
    </r>
    <r>
      <rPr>
        <u/>
        <sz val="14"/>
        <color theme="1"/>
        <rFont val="TH SarabunPSK"/>
        <family val="2"/>
      </rPr>
      <t xml:space="preserve">(28,022,619.23 - 37,418,312.23)  X 100 </t>
    </r>
    <r>
      <rPr>
        <sz val="14"/>
        <color theme="1"/>
        <rFont val="TH SarabunPSK"/>
        <family val="2"/>
      </rPr>
      <t xml:space="preserve"> = -33.53</t>
    </r>
    <r>
      <rPr>
        <u/>
        <sz val="14"/>
        <color theme="1"/>
        <rFont val="TH SarabunPSK"/>
        <family val="2"/>
      </rPr>
      <t xml:space="preserve">
</t>
    </r>
    <r>
      <rPr>
        <sz val="14"/>
        <color theme="1"/>
        <rFont val="TH SarabunPSK"/>
        <family val="2"/>
      </rPr>
      <t xml:space="preserve">              28,022,619.23
จึงคิดเป็นร้อยละ -33.53  </t>
    </r>
  </si>
  <si>
    <t>1.	ระบบจัดการหอพักบุคลากร (http://dorm.vru.ac.th/emp/) โดยระบบสามารถ ออกบิลค่าหอพัก, แจ้งซ่อม คำนวณค่าน้ำ-ค่าไฟของหอพักบุคลากรได้
2.	ระบบแจ้งเตือนการลงเวลาปฏิบัติงานผ่านไลน์ Notify ในโปรแกรม Tiger Web Server Plus (http://202.29.39.157/TigerWebServerPlus/Account/Login.aspx)</t>
  </si>
  <si>
    <r>
      <t xml:space="preserve">1. รายได้ที่เกิดจากแหล่งอื่นที่ไม่ใช่การจัดการศึกษาปีปัจจุบัน 126,339,561.96 บาท
2. รายได้ที่เกิดจากแหล่งอื่นที่ไม่ใช่การจัดการศึกษาปีก่อน 119,067,000.69 บาท
</t>
    </r>
    <r>
      <rPr>
        <u/>
        <sz val="14"/>
        <color theme="1"/>
        <rFont val="TH SarabunPSK"/>
        <family val="2"/>
      </rPr>
      <t xml:space="preserve">(126,339,561.96 -  119,067,000.69)  X 100 </t>
    </r>
    <r>
      <rPr>
        <sz val="14"/>
        <color theme="1"/>
        <rFont val="TH SarabunPSK"/>
        <family val="2"/>
      </rPr>
      <t xml:space="preserve">     = 6.11
	119,067,000.69
จึงคิดเป็นร้อยละ 6.11</t>
    </r>
  </si>
  <si>
    <t>มหาวิทยาลัยมีการจัดหา  License Software เพื่อสนับสนุนการเรียนการสอนและการปฏิบัติงาน การประชุมออนไลน์ จำนวน 12,890 License
	1)  มหาวิทยาลัยมีการดำเนินการจัดหา License Software เพื่อสนับสนุนการเรียนการสอนและการปฏิบัติงาน จำนวน 2 ระบบ ได้แก่ 
    1.1  Microsoft 365 (A3 : รองรับการใช้งานแบบ offline และรองรับการประชุมได้ 1,000 คน)
- สำหรับบุคลากร (A3) จำนวน     165 License
- สำหรับนักศึกษา (A3) จำนวน  6,600 License
    1.2  Google Workspace for Education Plus (พื้นที่การใช้งานร่วมกัน 231.63 TB)
- สำหรับบุคลากร  จำนวน  1,225 License
- สำหรับนักศึกษา  จำนวน  4,900 License
 ซึ่ง License Software ได้จัดซื้อตั้งแต่ปีงบประมาณ 2566 และ License จะหมดภายใน มิ.ย. 67 ซึ่งงานศูนย์คอมพิวเตอร์ได้งบประมาณในการจัดหา License แล้ว และจะดำเนินการต่อ License ให้เสร็จสิ้นก่อนระยะเวลาที่จะหมดสิทธิ์การใช้งาน</t>
  </si>
  <si>
    <t>สถิติการ Down ของระบบ Data Center ที่สนับสนุนการบริการระบบเครือข่ายของมหาวิทยาลัย เดือน ตุลาคม 2566 - มกราคม 2567 ได้แก่
ระบบพลังงานไฟฟ้า/ระบบไฟฟ้าสำรอง 	
- 9 ม.ค.67 16.30-18.30 น.  (2 ชม.)  ปรับปรุงเครื่องสำรองไฟฟ้าเนื่องจากแบตเตอรี่เสื่อมคุณภาพ ตัวที่ 2
- 22 ธ.ค. 66 17.30-20.30 น. (4 ชม.) เปลี่ยนแบตเตอรี่เครื่องสำรองไฟ ตัวที่ 1
- 26 ต.ค.66 10.30-12.30 น. (3 ชม.) งานอาคารซ่อมบำรุงหม้อแปลงไฟฟ้า
- 23 ต.ค.66 11.30-13.30 น. (2 ชม.) ไฟฟ้าดับจากภายนอก
- 17 ต.ค.66 08.30-12.00 น. (4 ชม.) การไฟฟ้าส่วนภูมิภาคขอดับกระแสไฟฟ้า
- 9 ต.ค. 66 08.30-16.30 น. (8 ชม.) การไฟฟ้าส่วนภูมิภาคขอดับกระแสไฟฟ้า</t>
  </si>
  <si>
    <t>แผนการดำเนินงานบำรุงรักษา Hardware Software ตามรอบระยะเวลา ตามแบบ Preventive Maintenance (PM) คือการตรวจสอบและซ่อมบำรุงเพื่อป้องกันไม่ให้เกิดความเสียหายโดยจะดำเนินงานครอบคลุม เช่น ตรวจสอบ back up ข้อมูล, Update driver, ตรวจสอบระบบปฏิบัติการรวมถึงแอพพลิเคชันต่างๆ ให้ทำงานได้เป็นปกติ, การตรวจสอบและต่ออายุ license โปรแกรม, การตรวจสอบติดตั้งโปรแกรมป้องกันไวรัส รวมถึงการดูแลทำความสะอาดอุปกรณ์
เอกสารแนบในระบบ SIS2055</t>
  </si>
  <si>
    <t>ตัวชี้วัด                    คิดเป็นร้อยละ    25.00</t>
  </si>
  <si>
    <t>ตัวชี้วัด                    คิดเป็นร้อยละ    12.50</t>
  </si>
  <si>
    <t xml:space="preserve">ผลการดำเนินงานโครงการพัฒนาพื้นที่จัดกิจกรรมนวัตกรรมของคณะ/วิทยาลัยตามแผนจำนวน 15 กิจกรรม มีการดำเนินการสำเร็จตามแผนการจัดตั้งพื้นที่จัดกิจกรรมนวัตกรรม (Innovation Space) ของมหาวิทยาลัยราชภัฏไลยอลงกรณ์ ในพระบรมราชูปถัมภ์ จำนวน 5 กิจกรรม คิดเป็นร้อยละ 33.33 </t>
  </si>
  <si>
    <r>
      <t xml:space="preserve">จำนวนนวัตกรรมหรือเทคโนโลยีการบริหารจัดการที่นำมาใช้ในการเพิ่มความสามารถให้กับอาจารย์ บุคลากรและผู้มีส่วนได้ส่วนเสีย </t>
    </r>
    <r>
      <rPr>
        <sz val="13"/>
        <color rgb="FFFF0000"/>
        <rFont val="TH SarabunPSK"/>
        <family val="2"/>
      </rPr>
      <t>จำนวน 11 นวัตกรรม</t>
    </r>
  </si>
  <si>
    <t>4.1.6.1 ร้อยละอาจารย์ประจำชาวต่างชาติ
ต่ออาจารย์ประจำสถาบันทั้งหมด</t>
  </si>
  <si>
    <t>ไตรมาสที่ 1 ร้อยละ 1.18
1. จำนวนอาจารย์ประจำชาวต่างชาติ 5 คน
2. จำนวนอาจารย์ประจำทั้งหมด 421 คน</t>
  </si>
  <si>
    <t>ไตรมาสที่ 1 ร้อยละ 40.09
1. จำนวนอาจารย์ประจำที่มีคุณวุฒิปริญญาเอก 173 คน
2. จำนวนอาจารย์ประจำทั้งหมด 421 คน</t>
  </si>
  <si>
    <t>4.1.6.3 ร้อยละของอาจารย์ที่ดำรงตำแหน่ง
ทางวิชาการ</t>
  </si>
  <si>
    <t>ไตรมาสที่ 1 ร้อยละ 42.28
1. จำนวนอาจารย์ที่ดำรงตำแหน่งทางวิชาการ 178   คน
2. จำนวนอาจารย์ประจำของมหาวิทยาลัย 421  คน</t>
  </si>
  <si>
    <t>ขาดการอธิบายเกณฑ์
ระดับ 1 ศึกษาปัญหาอุปสรรคในการใช้เพื่อปรับปรุงแก้ไขข้อบังคับ กฎ ระเบียบ 
ที่เกี่ยวกับการปฏิบัติงานให้ตอบสนองต่อการเป็นมหาวิทยาลัยเพื่อการพัฒนาชุมชนท้องถิ่น
ระดับ 2 รับฟังความคิดเห็นจากผู้มีส่วนได้เสียเพื่อจัดทำแผนปรับปรุงแก้ไขข้อบังคับ กฎ ระเบียบมหาวิทยาลัยราชภัฏวไลยอลงกรณ์ ในพระบรมราชูปถัมภ์
ระดับ 3 นำเสนอร่าง แผนปรับปรุงแก้ไขข้อบังคับ กฎ ระเบียบมหาวิทยาลัยราชภัฏวไลยอลงกรณ์ ในพระบรมราชูปถัมภ์ ต่อสภามหาวิทยาลัย เพื่อพิจารณาให้ความเห็นชอบ
ระดับ 4 ดำเนินการตามแผนปรับปรุงแก้ไขข้อบังคับ กฎ ระเบียบมหาวิทยาลัยราชภัฏวไลยอลงกรณ์ ในพระบรมราชูปถัมภ์ สำเร็จตามแผนร้อยละ 80
ระดับ 5 สรุปผลการดำเนินงานตามแผนปรับปรุงแก้ไขข้อบังคับ กฎ ระเบียบมหาวิทยาลัยราชภัฏวไลยอลงกรณ์ ในพระบรมราชูปถัมภ์ ต่อสภามหาวิทยาลัย</t>
  </si>
  <si>
    <t>ไตรมาสที่ 1 ร้อยละ 44.84
1. จำนวนเงินเบิกจ่ายจริงงบประมาณบริหารสำนักงานระดับมหาวิทยาลัย
จำนวน 32,996.456 บาท
2. จำนวนเงินงบประมาณบริหารสำนักงานระดับมหาวิทยาลัยทั้งหมด	
จำนวน 73,581,657 บาท</t>
  </si>
  <si>
    <t>ไตรมาสที่ 1 ร้อยละ 27.93
1. จำนวนเงินงบประมาณด้านการจัดประชุมที่เบิกจ่ายจริง  		
จำนวน 1,950,721	บาท
2. จำนวนเงินงบประมาณทั้งหมดตามแผนการจัดประชุมที่กำหนด	
จำนวน 6,985,290 บาท</t>
  </si>
  <si>
    <t xml:space="preserve">ไตรมาสที่ 1 21.95
1. เงินรายได้จากงานบริหารทรัพย์สินและรายได้ ปีปัจจุบัน ต.ค.-ธ.ค.
จำนวน 23,717,651.23 บาท
2. เงินรายได้จากงานบริหารทรัพย์สินและรายได้จากปีที่ผ่านมา 
จำนวน 108,038,948.24 บาท   </t>
  </si>
  <si>
    <t xml:space="preserve">พื้นที่สีเขียวภายในมหาวิทยาลัย ปีงบประมาณ 2567 (ต.ค.66-ธ.ค.66) มีพื้นที่สีเขียวเพิ่มขึ้น 940 ตร.ม. คิดเป็นร้อยละ 1.00 จากพื้นที่สีเขียวทั้งหมดเทียบจากปี 2566 และมีการบำรุงรักษาต้นไม้เดิมและพื้นที่สีเขียวให้คงสภาพที่สมบูรณ์และรักษาไว้ ประกอบด้วยสวนหย่อมพื้นที่สีเขียวโดยรอบมหาวิทยาลัย 204,265.50 ตร.ม. คิดเป็นร้อยละ 98.78 จากพื้นที่สีเขียวทั้งหมดจากปี 2566 ที่มีพื้นที่ 206,860.50 ตร.ม.ซึ่งลดพื้นที่สีเขียวลงไป 500 ตร.ม.เนื่องจากเป็นพื้นที่ปรับปรุงก่อสร้างอาคารฝึกประสบการวิชชาชีพ ดังนี้นพื้นที่สีเขียวภายในมหาวิทยาลัยที่เพิ่มขึ้นและรักษาไว้ในช่วงเดือน ต.ค.66-ธ.ค.66มีพื้นที่ทั้งสิ้น 205,205.50 ตร.ม. คิดเป็นร้อยละ 100  จากพื้นที่สีเขียวทั้งหมด ในปี 2566 โดยพื้นที่สีเขียวที่เพิ่มขึ้นมีดังนี้				
1.บริเวณริมถนนทางออกถนนริวรั้วโยธาปลูกไม้พุ่มเพื่อทำแนวถนนเพิ่มเติม จำนวน 200 ตร.ม.  	
2. พื้นที่เพิ่มขยายพันธุ์ไม้ต้นไม้และการผลิตปุ๋ยหมักจากเศษใบไม้กิ่งไม้เพื่อใช้ประโยชน์เรือนเพาะชำส่วนกลาง สำนักงานอธิการบดี 80 ตร.ม.			
3. บริเวณริมสระน้ำข้างอาคารเรียนรวมวิทยาศาสตร์ มีพื้นที่สีเขียวเพิ่มขึ้นจากเดิม 660 ตร.ม.						</t>
  </si>
  <si>
    <t xml:space="preserve">จำนวนผู้เข้าใช้แพลตฟอร์ม Google Workspace for Education เพื่อสนับสนุนการเรียนรู้ด้วยเครื่องมือที่ไม่ยุ่งยาก ไม่ซับซ้อน มีความปลอดภัย และยืดหยุ่น ซึ่งสามารถนำความรู้ไปประยุกต์ใช้ในการจัดการเรียนการสอน การปฏิบัติงาน และการให้บริการได้อย่างมีประสิทธิภาพ ในปีงบประมาณ พ.ศ. 2567 ช่วงไตรมาสที่ 1 และไตรมาสที่ 2 เดือนตุลาคม 2566 - มีนาคม 2567 นั้นมีอาจารย์, บุคลากร สายสนับสนุน จำนวน 843 คน ครูโรงเรียนสาธิตฯ จำนวน 118 คน และมีนักศึกษาชั้นปีที่ 1 - ชั้นปีที่ 4 จำนวน 6,875 คน รวมทั้งสิ้นเป็น 7,836 คน </t>
  </si>
  <si>
    <r>
      <rPr>
        <b/>
        <sz val="14"/>
        <color theme="1"/>
        <rFont val="TH SarabunPSK"/>
        <family val="2"/>
      </rPr>
      <t xml:space="preserve">งานปรับปรุง  </t>
    </r>
    <r>
      <rPr>
        <sz val="14"/>
        <color theme="1"/>
        <rFont val="TH SarabunPSK"/>
        <family val="2"/>
      </rPr>
      <t xml:space="preserve">
จำนวน 30,251.58 ตาราเมตร ดำเนินการแล้วเสร็จ   4,725.73  ตาราเมตร คิดเป็นร้อยละ  16
1. งานก่อสร้างและปรับปรุงอาคารเรียนรวมและเอนกประสงค์พร้อมส่วนขยาย พื้นที่จำนวน 28,951.58 ตารางเมตร การดำเนินการปรับปรุง พื้นที่จำนวน 4,342.73 ตารางเมตร คิดเป็นร้อยละ 15  การก่อสร้างล่าช้าเนื่องจากบริษัทผู้รับจ้างขาดสภาพคล่อง
2. งานปรับปรุงห้องสำนักงานวิทยาลัยนวัตกรรมการจัดการพื้นที่จำนวน 425 ตารางเมตร การดำเนินการปรับปรุงพื้นที่จำนวน 325 ตารางเมตร คิดเป็นร้อยละ 76.47  การก่อสร้างเป็นไปตามแผนงาน
3.งานปรับปรุงอาคารสมเด็จเจ้าฟ้า ศูนย์ฝึกประสบการวิชาชีพ พื้นที่จำนวน 875 ตารางเมตร การดำเนินการแล้วร้อยละ 58 ตารางเมตร คิดเป็นร้อยละ 15 การก่อสร้างช้ากว่าแผนเล็กน้อย</t>
    </r>
  </si>
  <si>
    <r>
      <t xml:space="preserve">พื้นที่ของอาคารและสิ่งก่อสร้างทั้งหมดของมหาวิทยาลัยจำนวน 183,114.00 ตารางเมตร ในปีงบประมาณ พ.ศ. 2566 ดำเนินการก่อสร้างและปรับปรุงพื้นที่ตามแผนจำนวน  40,889.58  ตารางเมตรคิด เป็นร้อยละ 22.95 ของอาคารหรือสิ่งก่อสร้างที่เพิ่มขึ้น  และดำเนินการแล้วเสร็จจำนวน  10,483.18  ตารางเมตร คิดเป็นร้อยละ    26.05  จำแนกออกได้แก่
</t>
    </r>
    <r>
      <rPr>
        <b/>
        <sz val="14"/>
        <color theme="1"/>
        <rFont val="TH SarabunPSK"/>
        <family val="2"/>
      </rPr>
      <t xml:space="preserve">งานก่อสร้าง </t>
    </r>
    <r>
      <rPr>
        <sz val="14"/>
        <color theme="1"/>
        <rFont val="TH SarabunPSK"/>
        <family val="2"/>
      </rPr>
      <t xml:space="preserve">
จำนวนทั้งหมด  10,638   ตาราเมตร ดำเนินการแล้วเสร็จ 5,757.45 ตาราเมตร คิดเป็นร้อยละ 54.12
1. งานก่อสร้างโดมหลังคาศูนย์แสดงสินค้า Modern Trade  พื้นที่ก่อสร้าง 1,984 ตารางเมตร การดำเนินการก่อสร้างไปแล้ว พื้นที่ 795 ตารางเมตร ร้อยละ 40.07
2.งานก่อสร้างอาคารปฏิบัติการสอน Active Learning พื้นที่ ก่อสร้าง 3.900 ตารางเมตร การดำเนินการก่อสร้างไปแล้ว 280 ตารางเมตร คิดเป็นร้อยละ 7.17
3.งานก่อสร้างอาคารหอพักนักศึกษานานาชาติ การดำเนินการก่อสร้าง พื้นที่ก่อสร้างคิดเป็น  4,754.5 ตารางเมตร การดำเนินงานก่อสร้างไปแล้ว พื้นที่จำนวน 4,682.45 ตารางเมตร คิดเป็นร้อยละ 98.48</t>
    </r>
  </si>
  <si>
    <t>ยังไม่พบการรายงานผลในระบบ ช่วงระยะเวลาของการรายงาน วันที่ 25 ธันวาคม 2566</t>
  </si>
  <si>
    <t>ยังไม่ถึงช่วงระยะเวลาการรายงาน  ช่วงระยะเวลาของการรายงาน เดือนมิถุนายน 2567</t>
  </si>
  <si>
    <t>1)  มหาวิทยาลัยมีการดำเนินการจัดทำระบบงานการบริการ การบริหารจัดการที่นำเทคโนโลยีดิจิทัลมาใช้ในการพัฒนาประสิทธิภาพการดำเนินงาน ดำเนินการโดยสำนักส่งเสริมวิชาการและงานทะเบียน จำนวน 3 ระบบ ได้แก่ 
    1.1  ปรับปรุงระบบคำร้องออนไลน์ สำหรับบริการนักศึกษา โดยเพิ่มแบบคำร้องที่สามารถขอผ่านระบบออนไลน์ได้ จำนวน 26 รายการ เช่น คำร้องขอหนังสือรับรอง ระดับ ป.ตรี-ป.เอก, คำร้องใบรายงานผลการเรียน กรณีไม่สำเร็จการศึกษา ระดับ ป.ตรี-ป.เอก, คำร้องขอขึ้นทะเบียนบัณฑิต ระดับ ป.ตรี-ป.เอก, 
คำร้องขอใบรับรองคุณวุฒิ ระดับ ป.ตรี 
    1.2  พัฒนาระบบแจ้งเตือนการลงเวลาปฏิบัติงานผ่านไลน์ Notify
    1.3  พัฒนาระบบจัดการหอพักบุคลากร (http://dorm.vru.ac.th/emp/) โดยระบบสามารถ ออกบิลค่าหอพัก, แจ้งซ่อม, คำนวณค่าน้ำ-ค่าไฟ ของหอพักบุคลากรได้</t>
  </si>
  <si>
    <t xml:space="preserve">ยุทธศาสตร์ที่ 4 พัฒนาระบบบริหารจัดการบนหลักธรรมาภิบาล และความเป็นดิจิทัลเพื่อมุ่งสู่ความเป็นเลิศได้มาตรฐานในระดับสากลและตอบสนองเป้าหมายการพัฒนาที่ยั่งยืน </t>
  </si>
  <si>
    <t>จำนวนแนวปฏิบัติที่ดีที่นำไปใช้ในการพัฒนาเศรษฐกิจชุมชน ท้องถิ่น จำนวน 6 เรื่อง
เอกสารแนบในระบบ SIS2033</t>
  </si>
  <si>
    <t>ยังไม่พบการรายงานผลในระบบ ช่วงระยะเวลาของการรายงาน สัปดาห์ที่ 15 มกราคม 2567</t>
  </si>
  <si>
    <t>ตัวชี้วัด                    คิดเป็นร้อยละ    10.00</t>
  </si>
  <si>
    <t>โรงเรียน</t>
  </si>
  <si>
    <t>· กองพัฒนานักศึกษา
· กองกลาง</t>
  </si>
  <si>
    <t>งานศิลปวัฒนธรรม</t>
  </si>
  <si>
    <t>จำนวนโรงเรียนเครือข่ายที่มีแผนและกิจกรรมในการยกระดับการจัดการเรียนรู้ที่มีความเป็นเลิศ จำนวน 20 โรงเรียน
เอกสารแนบในระบบ SIS2105</t>
  </si>
  <si>
    <t>เดิมโครงการนี้ได้ร่วมกับทาง อบจ.สระแก้ว  ในการพัฒนาโรงเรียนสาธิตต้นแบบ  แต่บัดนี้  ทางอบจ.สระแก้ว  ได้มอบหมาย ให้กับทีมอื่นดำเนินการแล้ว 
เอกสารแนบในระบบ SIS2104</t>
  </si>
  <si>
    <t>จำนวนผลงานหรือนวัตกรรมจากการทำนุบำรุงศิลปะและวัฒนธรรม อนุรักษ์และฟื้นฟูมรดกวัฒนธรรมที่ก่อให้เกิดมูลค่าเพิ่มทางเศรษฐกิจ จำนวน 5 ผลงาน
1. มหัศจรรย์หางหงส์ธงตะขำบ
2. เมี่ยงคำบัวหลวง
3. น้ำพริกกะสัง 
4. ไก่ชน 
5. จักสาน(หมวกไม้ไผ่)
เอกสารแนบในระบบ SIS2101</t>
  </si>
  <si>
    <t>จำนวนผลงานเชิงประจักษ์หรือนวัตกรรมที่เกิดจากการเรียนรู้เชิงปฏิบัติการทางสังคม (Social Lab)จำนวน 28 ผลงาน 
เอกสารแนบในระบบ SIS2033</t>
  </si>
  <si>
    <t>โครงการบริการวิชาการที่มีการต่อยอดสู่ผลงานวิจัยรับใช้สังคม จำนวน 1 ผลงาน
คือ การยกระดับพัฒนาคุณภาพชีวิตและยกระดับรายได้ให้กับคนในชุมชนฐานราก ตำบลบ้านแก้ง อำเภอเมืองสระแก้ว จังหวัดสระแก้ว ของ อ.ดร.เทอดเกียรติ แก้วพวงเป็นผลงานวิจัยรับใช้สังคม การพัฒนายกระดับคุณภาพชีวิตแก้ไขปัญหาในพื้นที่ชุมชนเศรษฐกิจฐานรากตามยุทธศาสตร์ของมหาวิทยาลัย</t>
  </si>
  <si>
    <t xml:space="preserve">คณะเทคโนโลยีการเกษตร  </t>
  </si>
  <si>
    <t xml:space="preserve">คณะครุศาสตร์  </t>
  </si>
  <si>
    <t>ตัวชี้วัด                    คิดเป็นร้อยละ    31.57</t>
  </si>
  <si>
    <t>ตัวชี้วัด                    คิดเป็นร้อยละ    21.05</t>
  </si>
  <si>
    <t>ตัวชี้วัด                    คิดเป็นร้อยละ    5.26</t>
  </si>
  <si>
    <t>ยังไม่ถึงช่วงระยะเวลาการรายงาน ซึ่งมีกำหนด เดือนสิงหาคม 2567
หลักสูตาตามเกณฑ์ 4 หลักสูตร</t>
  </si>
  <si>
    <t>- ในทุกปีคาดว่าจะมีผลร้อยละ 100 ทุกปี</t>
  </si>
  <si>
    <t>รายงานผลความก้าวหน้าทุกไตรมาส</t>
  </si>
  <si>
    <t>-6.37</t>
  </si>
  <si>
    <t>ค่าใช้จ่ายด้านพลังงานไฟฟ้า ณ เดือนตุลาคม-ธันวาคม พ.ศ. 2565  
จำนวน 9,252,653.06 บาท
ค่าใช้จ่ายด้านพลังงานไฟฟ้า ณ เดือนตุลาคม-ธันวาคม พ.ศ. 2566  
จำนวน 9,881,975.90 บาท
จากการคำนวน พบว่ามีการใช้จ่ายเพิ่มขึ้นจำนวน 629,322.84 บาท 
คิดเป็นร้อยละ -6.37 ของการใช้พลังงาน</t>
  </si>
  <si>
    <t>ให้ทางผู้รายงานผลดำเนินการรายงานผลการเบิกจ่ายในระบบ ให้ครบถ้วน</t>
  </si>
  <si>
    <t>เพิ่มเติ่มรายละเอียดคำอธิบายการคิดคำนวณ พื้นที่สีเขียว ตัวอย่างเช่น กรณีนาข้าว ข้อมูลพื้นที่สีเขียวทาง สสร. อยากให้ความร่วมมืออย่างไร เพื่อช่วยเพอ่มพื้นที่สีเขียวหรือไม่</t>
  </si>
  <si>
    <t>1. สำรวจและทบทวน ผู้ใช้จำนวน 7,836 คน ใช้แพลตฟอร์มอะไรอย่างไรหากข้อมูลมาจกการมี E-mail ให้แก่อาจารย์บุคลากรนักศึกษา แล้วได้ใช้ในการเรียนร็หรือไม่ 
2. ให้หาข้อมูลนักเรียนเพิ่มเติ่ม และตัวชี้วัดสำรวจแพลตฟอร์มใหม่ 
3. สอบถามข้อมูลจากครุศาสตร์ แพลตฟอร์มจากมหาวิทยาลัยราชภัฏที่ครูนำมาร่วมกันในการจัดการศึกษา</t>
  </si>
  <si>
    <t>เพิ่มเติ่มข้อมูล 
1. อาจารย์ที่ที่อยู่ในเกณฑ์กี่คน
2. จำนวนอาจารย์ที่คาดว่าได้ดำรงตำแหน่งในปีงบประมาณตรวจประเมินกี่คน</t>
  </si>
  <si>
    <t>เพิ่มเติ่มข้อมูล 
1. อาจารย์ที่ลาศึกษาต่อกี่คน
2. จำนวนอาจารย์ที่คาดว่าจะจบในปีงบประมาณตรวจประเมินกี่คน</t>
  </si>
  <si>
    <t>แก้ไขเอกสารแนบ ให้อยู่ในรูปแบบเอกสารเพื่อนำไปใช้ปรโยชน์ต่อไป</t>
  </si>
  <si>
    <t>ไตรมาสที่ 1 จากผลการสำรวจความพึงพอใจของผู้มีส่วนได้เสีย 4 กลุ่ม พบว่า มีผู้ตอบแบบสำรวจทั้งสิ้น จำนวน 309 คน แยกเป็น ผู้ปกครองนักศึกษา จำนวน 30 คน  ผู้ใช้บัณฑิต จำนวน 18 คน ศิษย์เก่า จำนวน 160 คน และ ประชาชนในพื้นที่ที่มหาวิทยาลัยให้บริการ จำนวน 101 คน พบว่า ค่าเฉลี่ยความพึงพอใจของผู้มีส่วนได้เสียตาม พันธกิจของมหาวิทยาลัย ในภาพรวมอยู่ในระดับ มากที่สุด มีค่าเฉลี่ย 4.53 เมื่อพิจารณาเป็นรายด้าน พบว่า ความพึงพอใจด้านการทำนุบำรุงศิลปวัฒนธรรม มีค่าเฉลี่ยมากที่สุดคือ 4.58 รองลงมาได้แก่ ด้านการบริการวิชาการ ค่าเฉลี่ย 4.53 ด้านการจัดการเรียนการสอน ค่าเฉลี่ย 4.52 และด้านการวิจัย มี ค่าเฉลี่ยน้อยที่สุดคือ 4.48
ข้อมูล ณ วันที่ .........................</t>
  </si>
  <si>
    <t xml:space="preserve">ไตรมาสที่ 1 งานบริหารงานบุคคล ได้ทำการประเมินความพึงพอใจของบุคลากรต่อสภาพแวดล้อมในการทำงานประจำปีงบประมาณ 2567 โดยเก็บข้อมูลจากคณาจารย์และบุคลากร สังกัดคณะวิชา/หน่วยงานภายในมหาวิทยาลัยราชภัฏวไลยอลงกรณ์ ในพระบรมราชูปถัมภ์ ประจำปีงบประมาณ 2567 (รอบที่ 1) ตั้งแต่วันที่ 8 – 29 กุมภาพันธ์ 2567 </t>
  </si>
  <si>
    <t>ให้ระบุข้อมูล ณ วันที่</t>
  </si>
  <si>
    <t>แก้ไขข้อมูลในระบบให้เป็น อันดับในระดับเอเชีย</t>
  </si>
  <si>
    <t>ตัวชี้วัด                    คิดเป็นร้อยละ    62.50</t>
  </si>
  <si>
    <t>ตัวชี้วัด                    คิดเป็นร้อยละ    26.32</t>
  </si>
  <si>
    <t>ตัวชี้วัด                    คิดเป็นร้อยละ    10.53</t>
  </si>
  <si>
    <t>ข้อสังเกต/ปัญหา/ข้อเสนอแนะจากคกก.
ไตรมาสที่ 1</t>
  </si>
  <si>
    <r>
      <t>ความร่วมมือทางวิชาการรหว่าง มหาวิทยาลัยราชภัฏวไลยอลงกรณ์ ในพระบรมราชูปถัมภ์ จังหวัดปทุม และโรงเรียนบดินทรเดชา (สิง สิงหเสน) นนทบุรี ได้ดำเนิน</t>
    </r>
    <r>
      <rPr>
        <sz val="14"/>
        <color rgb="FFFF0000"/>
        <rFont val="TH SarabunPSK"/>
        <family val="2"/>
      </rPr>
      <t>กิจกรรม.........................ในวันที่...........................สถานที่.....................</t>
    </r>
  </si>
  <si>
    <t>เพิ่มเติ่มข้อมูล</t>
  </si>
  <si>
    <t>1.5.2.1 ร้อยละของนักศึกษาครูที่สอบผ่านทักษะด้านเทคโนโลยีดิจิทัล IC3 หรือ ICDL</t>
  </si>
  <si>
    <t>จำนวนนักศึกษาคงอยู่ จำนวน 6,917 คน จำแนกเป็นหลักสูตรปริญญาตรี จำนวน 5,956 คนและบัณฑิตศึกษา 961 คน
ข้อมูล ณ วันที่ 17 กุมภาพันธ์ 2567</t>
  </si>
  <si>
    <t>74 พื้นที่รายงาน สสร.เป็นหลัก และทบทวนผลการดำเนินการในระบบ
ขอข้อมูลคณะนอกเหนือจากสสร.</t>
  </si>
  <si>
    <t>ยังต้องกลับไปสอบถามหน่วยงานทบทวน รายงานมาในไตรมาสที่ 2
สสร.ส่งข้อมูลเพิ่มเติ่มสวพ. และ 74 พื้นที่</t>
  </si>
  <si>
    <t>แยกประเภทตัวเลขรายได้ที่เข้ามหาวิทยาลัย และไม่เข้ามหาวิทยาลัย หรือการจำหน่ายสินค้า</t>
  </si>
  <si>
    <t>ทบทวนข้อมูลเพิ่มเติ่มทางสสร.</t>
  </si>
  <si>
    <t>การรายงานการลงพื้นที่ สังเคราะห์พื้นที่ จำแนกจำนวนผู้เข้าร่วมในไตรมาส 2 เพิ่มเติ่มข้อมูล</t>
  </si>
  <si>
    <t>3.6 อัตราการเติบโตทางมูลค่าเศรษฐกิจฐานรากของมูลค่าผลิตภัณฑ์หรือบริการของชุมชน ท้องถิ่น</t>
  </si>
  <si>
    <t>1. การนำเครื่องมือ SROI มาคำนวณ และมาใช้ทำกราฟนำเสนอ 
2. ข้อมูลพื้นที่ชุมชนเดิมย้อนหลัง 3 ปี</t>
  </si>
  <si>
    <t>ฝากเจ้าภาพทบทวนจำนวนที่รายงาน</t>
  </si>
  <si>
    <t>ไตรมาสที่ 1 จำนวน 1,159,272 บาท จากประมาณการรายได้ของมหาวิทยาลัยจำนวน 401,398,700 บาท  คิดเป็นร้อยละ  0.29 
ได้แก่
1. จำนวนเงินรายได้ศูนย์หลากหลายทางชีวภาพ 773,385 บาท
2. จำนวนเงินรายได้โครงการขับเคลื่อนการเรียนรู้ตามหลักปรัชญาของเศรษฐกิจ พอเพียง 213,087 บาท
3. จำนวนเงินรายได้ศูนย์ส่งเสริมศิลปวัฒนธรรมเชิงสร้างสรรค์ 172,800 บาท</t>
  </si>
  <si>
    <t>เพิ่มเติ่มคำยามพื้นที่นอกเหนือจาก 3 พื้นที่
ทรัพย์สินประสานขอข้อมูลการดำเนินงาน 4 พื้นที่ จากสระแก้ว เลี้ยงปลา ขายเมล่อน</t>
  </si>
  <si>
    <t>ทบทวนตัวหารเป็นจำนวนหลักสูตรทั้งหมดที่เปิดสอนเพิ่มรายวิชา เพิ่มเติ่ม อาจารย์นักศึกษากี่คน</t>
  </si>
  <si>
    <t>สสร. ดูข้อมูลจากการเขียนขออนุมัติโครงการ</t>
  </si>
  <si>
    <t>·  คณะครุศาสตร์
·  มรวอ.สระแก้ว</t>
  </si>
  <si>
    <t xml:space="preserve">นำเข้าสภาหาวิทยาลัยในการให้ความเห็นชอบ
</t>
  </si>
  <si>
    <t xml:space="preserve"> สสร. จัดเก็บเพิ่มเติ่มทบทวนและขอข้อมูล จาก สวพ. </t>
  </si>
  <si>
    <t xml:space="preserve">โรงเรียนประชาสมาสัม
</t>
  </si>
  <si>
    <t>อปท.สระแก้ว ฐานข้อมูลเครื่อข่ายใหม่</t>
  </si>
  <si>
    <t>ขับเคลื่อนให้หน่วยงานขอป้าย</t>
  </si>
  <si>
    <t>สอบถามข้อมูลเพิ่ม research การตอบรับการใช้ประโยชน์จากชุมชน โจทย์การแก้ปัญหา</t>
  </si>
  <si>
    <t>ทบทวนผลการดำเนินงาน 28 โครงการ และติดตามผลรายงานในไตรมาสที่ 2</t>
  </si>
  <si>
    <t>นับได้ลำดับที่ 1 
ลำดับ 2 ไปดูลักษณ์งานให้ครบตามคำนิยาม 
ลำดับที่ 3-5 ยังไม่ชัดตรงคำนิยาม</t>
  </si>
  <si>
    <t xml:space="preserve">ครุศาสตร์+สระแก้ว ร่วมกันนิยามโรงเรียนต้นแบบ และปรับแผนการดำเนินการ 
</t>
  </si>
  <si>
    <t>จำแนกเป้าหมายรายไตรมาส เพื่อให้เห็นผลการดำเนินงานและติดตามได้ตามเป้าหมาย</t>
  </si>
  <si>
    <t>ทบทวนข้อมูลและรายงานผลเข้าในระบบ SIS</t>
  </si>
  <si>
    <t>นำเกณฑ์นี้ไปผูกตัวนักศึกษา หรือนำคะแนนไปสร้างแรงจูงใจเพื่อเพิ่มคะแนน</t>
  </si>
  <si>
    <t>กองนโยบายและแผนนำผลในสรุป SIS นำมาเขียนรายงานเพิ่มเติ่ม</t>
  </si>
  <si>
    <t>ครุศาสตร์ สำรวจข้อมูลและรายงานผลในระบบ SIS</t>
  </si>
  <si>
    <t>กองพัฒนานักศึกษาสำรวจโครงการกิจกรรมจากหน่วยงานเพิ่มเติ่ม โดยขอความร่วมมือจากหน่วยงานส่งผลการดำเนินงานเพิ่มให้มีผลการดำเนินงานตามเป้าหมาย</t>
  </si>
  <si>
    <t>-  กองพัฒนานักศึกษา
-  สถาบันวิจัยและพัฒนา</t>
  </si>
  <si>
    <t>กองพัฒนานักศึกษาและสถาบันวิจัยพัฒนาส่งรายชื่อผู้รับผิดชอบและ คำยาม ระยะเวลาการรายงานแก่กองนโยบายและแผน</t>
  </si>
  <si>
    <t>ทบทวนการคิดคำนวณและรายงานผลใหม่</t>
  </si>
  <si>
    <t>เจ้าภาพสำรวจและขอความร่วมมือหน่วยงานจัดส่งผล</t>
  </si>
  <si>
    <t>งานศึกษาทั่วไปและ
สำนักส่งเสริมการเรียนรู้และบริการวิชาการ</t>
  </si>
  <si>
    <t>ทบทวนข้อมูลสำรวจข้อมูลเพิ่มเติ่ม</t>
  </si>
  <si>
    <t>สถาบันวิจัยและพัฒนาขอทบทวนข้อมูลและรายงานผลการดำเนินการใหม่ไตรมาสที่ 2</t>
  </si>
  <si>
    <t>เพิ่มเติ่มข้อมูลและประสานขอเข้าดูระบบการรายงานผลการปฏิบัติงาน</t>
  </si>
  <si>
    <t xml:space="preserve">ขอข้อมูลเพิ่มเติมจากคณะมนุษย์ </t>
  </si>
  <si>
    <t>สถาบันวิจัยและพัฒนาเร่งดำเนินการ</t>
  </si>
  <si>
    <t>กองพัฒเจ้าภาพหลักดูข้อมูล โดยให้กองกลางและคณะส่งผลให้แก่เจ้าภาพ</t>
  </si>
  <si>
    <t>คณะเทคโนโลยีการเกษตรไตรมาสที่ 1 จำนวน 40,000 บาท</t>
  </si>
  <si>
    <t>ไตรมาสที่ 1 ร้อยละ 22.32
1. จำนวนเงินงบประมาณด้านบุคลากรที่เบิกจ่ายจริง 77,825,220 บาท
2. จำนวนเงินงบประมาณทั้งหมดตามแผนงานด้านบุคลากร 348,756,900 บาท</t>
  </si>
  <si>
    <t xml:space="preserve">ไตรมาสที่ 1 จำนวน 680,087.00 บาท จากประมาณการรายได้ของมหาวิทยาลัยจำนวน 401,398,700 บาท  คิดเป็นร้อยละ  0.29 </t>
  </si>
  <si>
    <t>ไตรมาสที่ 1 ยังไม่มีโครงการบริการวิชาการเพื่อพัฒนาเชิงพื้นที่มีการถ่ายทอดองค์ความรู้และเทคโนโลยีรวมถึงการอนุรักษ์และพัฒนาศิลปะและวัฒนธรรมและภูมิปัญญาของท้องถิ่น</t>
  </si>
  <si>
    <t>ไตรมาสที่ 1 ยังไม่มีโครงการที่บุคคล ชุมชน หรือหน่วยงานในพื้นที่สะท้อนการมีส่วนร่วมเพื่อแก้ไข ลดปัญหา ส่งเสริมการเรียนรู้ของชุมชน สังคม</t>
  </si>
  <si>
    <t>ไตรมาสที่ 1 ยังไม่สามารถคำนวณอัตราการเติบโตทางมูลค่าเศรษฐกิจฐานรากของมูลค่าผลิตภัณฑ์หรือบริการของชุมชน ท้องถิ่นได้</t>
  </si>
  <si>
    <t>รวมทั้งสิน</t>
  </si>
  <si>
    <t>จำนวนหลักสูตรทั้งหมด</t>
  </si>
  <si>
    <t>จำนวนเข้าเกณฑ์</t>
  </si>
  <si>
    <t>จากจำนวนหลักสูตรทั้งหมดที่เปิดสอนในปีงบประมาณ 2567 จำนวน..............หลักสูตร มีหลักสูตรที่นักศึกษาและอาจารย์มีส่วนร่วมในการพัฒนาเศรษฐกิจฐานราก ยกระดับคุณภาพชีวิต ฐานเศรษฐกิจและทุนชุมชนที่เข้มแข็งจำนวน 18 หลักสุตร คิดเป็นร้อยละ .............. ได้แก่ อาจารย์จำนวน..........คน นักศึกษา จำนวน.........คน</t>
  </si>
  <si>
    <t xml:space="preserve">ไตรมาสที่ 1 ยังไม่มีการรายงานผลงานสร้างสรรค์ หรือนวัตกรรมหรือผลิตภัณฑ์ที่เกิดจากความร่วมมือกับหุ้นส่วนทางสังคมเพื่อพัฒนาชุมชนท้องถิ่น </t>
  </si>
  <si>
    <t>ไตรมาสที่ 1 ยังไม่เกิดผลงานเชิงประจักษ์ในการพัฒนาพื้นที่แบบบูรณาการตามโมเดลการพัฒนาเศรษฐกิจแบบ BCG Economy</t>
  </si>
  <si>
    <t>ต่อเนื่องจากปีงบประมาณ 2566 ยังคงมีผลการดำเนินการระดับความสำเร็จของการจัดตั้งโรงเรียนสาธิตในจังหวัดสระแก้วเพื่อเป็นศูนย์ปฏิบัติการและการวิจัยโรงเรียนในท้องถิ่นสู่ระดับสากล อยู่ระหว่างดำเนินการ
เอกสารแนบในระบบ SIS2103</t>
  </si>
  <si>
    <t>ไตรมาสที่ 1 อยู่ระหว่างดำเนินการรวบรวมเงินรายได้ที่เกิดจากการส่งเสริมให้มหาวิทยาลัยเป็นขั้วความเจริญเศรษฐกิจเชิงพื้นที่ วิจัยพัฒนานวัตกรรมบริการวิชาการเพื่อพัฒนาสินค้าชุมชนท้องถิ่น</t>
  </si>
  <si>
    <t>ไตรมาสที่ 1 ยังไม่มีหน่วยงานที่เป็นศูนย์ประสานงานอพ.สธ.-มรวอ. มีส่วนผลักดันให้เข้าร่วมสนองโครงการ อพ.สธ.</t>
  </si>
  <si>
    <t>ตัวชี้วัด                    คิดเป็นร้อยละ    90.91</t>
  </si>
  <si>
    <t>ตัวชี้วัด                    คิดเป็นร้อยละ    20.00</t>
  </si>
  <si>
    <t>ตัวชี้วัด                    คิดเป็นร้อยละ    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</si>
</sst>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51">
    <font>
      <sz val="11"/>
      <color theme="1"/>
      <name val="Calibri"/>
      <family val="2"/>
      <charset val="222"/>
      <scheme val="minor"/>
    </font>
    <font>
      <sz val="16"/>
      <color theme="1"/>
      <name val="TH SarabunPSK"/>
      <family val="2"/>
    </font>
    <font>
      <b/>
      <sz val="16"/>
      <color theme="1"/>
      <name val="TH SarabunPSK"/>
      <family val="2"/>
    </font>
    <font>
      <b/>
      <sz val="18"/>
      <color theme="1"/>
      <name val="TH SarabunPSK"/>
      <family val="2"/>
    </font>
    <font>
      <sz val="14"/>
      <color theme="1"/>
      <name val="TH SarabunPSK"/>
      <family val="2"/>
    </font>
    <font>
      <sz val="14"/>
      <color rgb="FF000000"/>
      <name val="TH SarabunPSK"/>
      <family val="2"/>
    </font>
    <font>
      <sz val="14"/>
      <name val="TH SarabunPSK"/>
      <family val="2"/>
    </font>
    <font>
      <b/>
      <sz val="16"/>
      <name val="TH SarabunPSK"/>
      <family val="2"/>
      <charset val="222"/>
    </font>
    <font>
      <sz val="16"/>
      <color theme="1"/>
      <name val="Arial"/>
      <family val="2"/>
      <charset val="222"/>
    </font>
    <font>
      <b/>
      <sz val="16"/>
      <color rgb="FFFF0000"/>
      <name val="TH SarabunPSK"/>
      <family val="2"/>
      <charset val="222"/>
    </font>
    <font>
      <b/>
      <sz val="16"/>
      <color rgb="FFFF9900"/>
      <name val="TH SarabunPSK"/>
      <family val="2"/>
      <charset val="222"/>
    </font>
    <font>
      <b/>
      <sz val="16"/>
      <color rgb="FFFBBC04"/>
      <name val="TH SarabunPSK"/>
      <family val="2"/>
      <charset val="222"/>
    </font>
    <font>
      <b/>
      <sz val="16"/>
      <color rgb="FF38761D"/>
      <name val="TH SarabunPSK"/>
      <family val="2"/>
      <charset val="222"/>
    </font>
    <font>
      <sz val="11"/>
      <color theme="1"/>
      <name val="Calibri"/>
      <family val="2"/>
      <charset val="222"/>
      <scheme val="minor"/>
    </font>
    <font>
      <sz val="16"/>
      <name val="TH SarabunPSK"/>
      <family val="2"/>
    </font>
    <font>
      <sz val="16"/>
      <name val="TH SarabunPSK"/>
      <family val="2"/>
      <charset val="222"/>
    </font>
    <font>
      <b/>
      <sz val="14"/>
      <name val="TH SarabunPSK"/>
      <family val="2"/>
    </font>
    <font>
      <b/>
      <sz val="14"/>
      <color rgb="FF000000"/>
      <name val="TH SarabunPSK"/>
      <family val="2"/>
    </font>
    <font>
      <b/>
      <sz val="14"/>
      <color theme="1"/>
      <name val="TH SarabunPSK"/>
      <family val="2"/>
    </font>
    <font>
      <b/>
      <sz val="11"/>
      <color theme="1"/>
      <name val="Calibri"/>
      <family val="2"/>
      <charset val="222"/>
      <scheme val="minor"/>
    </font>
    <font>
      <sz val="13"/>
      <color rgb="FF000000"/>
      <name val="TH SarabunPSK"/>
      <family val="2"/>
    </font>
    <font>
      <sz val="18"/>
      <color theme="1"/>
      <name val="TH SarabunPSK"/>
      <family val="2"/>
    </font>
    <font>
      <b/>
      <sz val="18"/>
      <name val="TH SarabunPSK"/>
      <family val="2"/>
    </font>
    <font>
      <sz val="22"/>
      <color theme="1"/>
      <name val="TH SarabunPSK"/>
      <family val="2"/>
    </font>
    <font>
      <b/>
      <sz val="22"/>
      <name val="TH SarabunPSK"/>
      <family val="2"/>
    </font>
    <font>
      <sz val="24"/>
      <color theme="1"/>
      <name val="TH SarabunPSK"/>
      <family val="2"/>
    </font>
    <font>
      <b/>
      <sz val="24"/>
      <name val="TH SarabunPSK"/>
      <family val="2"/>
    </font>
    <font>
      <sz val="13.5"/>
      <color rgb="FF000000"/>
      <name val="TH SarabunPSK"/>
      <family val="2"/>
    </font>
    <font>
      <sz val="13.5"/>
      <name val="TH SarabunPSK"/>
      <family val="2"/>
    </font>
    <font>
      <sz val="13"/>
      <name val="TH SarabunPSK"/>
      <family val="2"/>
    </font>
    <font>
      <sz val="12"/>
      <color rgb="FF000000"/>
      <name val="TH SarabunPSK"/>
      <family val="2"/>
    </font>
    <font>
      <sz val="8"/>
      <name val="Calibri"/>
      <family val="2"/>
      <charset val="222"/>
      <scheme val="minor"/>
    </font>
    <font>
      <b/>
      <sz val="28"/>
      <color theme="1"/>
      <name val="TH SarabunPSK"/>
      <family val="2"/>
    </font>
    <font>
      <b/>
      <sz val="26"/>
      <color theme="1"/>
      <name val="TH SarabunPSK"/>
      <family val="2"/>
    </font>
    <font>
      <b/>
      <sz val="18"/>
      <color rgb="FFFF0000"/>
      <name val="TH SarabunPSK"/>
      <family val="2"/>
    </font>
    <font>
      <b/>
      <sz val="18"/>
      <color rgb="FFFF9900"/>
      <name val="TH SarabunPSK"/>
      <family val="2"/>
    </font>
    <font>
      <b/>
      <sz val="18"/>
      <color rgb="FFFBBC04"/>
      <name val="TH SarabunPSK"/>
      <family val="2"/>
    </font>
    <font>
      <b/>
      <sz val="18"/>
      <color rgb="FF38761D"/>
      <name val="TH SarabunPSK"/>
      <family val="2"/>
    </font>
    <font>
      <b/>
      <sz val="18"/>
      <name val="TH SarabunPSK"/>
      <family val="2"/>
      <charset val="222"/>
    </font>
    <font>
      <b/>
      <sz val="18"/>
      <color theme="1"/>
      <name val="TH SarabunPSK"/>
      <family val="2"/>
      <charset val="222"/>
    </font>
    <font>
      <b/>
      <sz val="20"/>
      <name val="TH SarabunPSK"/>
      <family val="2"/>
      <charset val="222"/>
    </font>
    <font>
      <sz val="14"/>
      <color rgb="FF000000"/>
      <name val="TH SarabunPSK"/>
      <family val="2"/>
      <charset val="222"/>
    </font>
    <font>
      <sz val="14"/>
      <color theme="1"/>
      <name val="Calibri"/>
      <family val="2"/>
      <charset val="222"/>
    </font>
    <font>
      <b/>
      <sz val="13.5"/>
      <color rgb="FF000000"/>
      <name val="TH SarabunPSK"/>
      <family val="2"/>
    </font>
    <font>
      <sz val="14"/>
      <color rgb="FFFF0000"/>
      <name val="TH SarabunPSK"/>
      <family val="2"/>
    </font>
    <font>
      <b/>
      <sz val="14"/>
      <color rgb="FFFF0000"/>
      <name val="TH SarabunPSK"/>
      <family val="2"/>
    </font>
    <font>
      <sz val="13"/>
      <color rgb="FFFF0000"/>
      <name val="TH SarabunPSK"/>
      <family val="2"/>
    </font>
    <font>
      <u/>
      <sz val="14"/>
      <color theme="1"/>
      <name val="TH SarabunPSK"/>
      <family val="2"/>
    </font>
    <font>
      <b/>
      <sz val="12"/>
      <color rgb="FF000000"/>
      <name val="TH SarabunPSK"/>
      <family val="2"/>
    </font>
    <font>
      <b/>
      <sz val="14"/>
      <color rgb="FF3F4254"/>
      <name val="TH SarabunPSK"/>
      <family val="2"/>
    </font>
    <font>
      <b/>
      <sz val="12"/>
      <color theme="1"/>
      <name val="TH SarabunPSK"/>
      <family val="2"/>
    </font>
  </fonts>
  <fills count="9">
    <fill>
      <patternFill patternType="none"/>
    </fill>
    <fill>
      <patternFill patternType="gray125"/>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34A853"/>
        <bgColor indexed="64"/>
      </patternFill>
    </fill>
    <fill>
      <patternFill patternType="solid">
        <fgColor rgb="FFFFFFFF"/>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13" fillId="0" borderId="0" applyFont="0" applyFill="0" applyBorder="0" applyAlignment="0" applyProtection="0"/>
  </cellStyleXfs>
  <cellXfs count="296">
    <xf numFmtId="0" fontId="0" fillId="0" borderId="0" xfId="0"/>
    <xf numFmtId="0" fontId="2" fillId="0" borderId="1" xfId="0"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2" fillId="0" borderId="5"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8" fillId="2" borderId="0" xfId="0" applyFont="1" applyFill="1" applyAlignment="1">
      <alignment wrapText="1"/>
    </xf>
    <xf numFmtId="0" fontId="8" fillId="3" borderId="0" xfId="0" applyFont="1" applyFill="1" applyAlignment="1">
      <alignment wrapText="1"/>
    </xf>
    <xf numFmtId="0" fontId="8" fillId="4" borderId="0" xfId="0" applyFont="1" applyFill="1" applyAlignment="1">
      <alignment wrapText="1"/>
    </xf>
    <xf numFmtId="0" fontId="8" fillId="5" borderId="0" xfId="0" applyFont="1" applyFill="1" applyAlignment="1">
      <alignment wrapText="1"/>
    </xf>
    <xf numFmtId="0" fontId="7" fillId="0" borderId="0" xfId="0" applyFont="1" applyAlignment="1">
      <alignment horizontal="left" vertical="center" wrapText="1"/>
    </xf>
    <xf numFmtId="0" fontId="3" fillId="0" borderId="2" xfId="0" applyFont="1" applyBorder="1" applyAlignment="1">
      <alignment horizontal="left" vertical="top" wrapText="1"/>
    </xf>
    <xf numFmtId="3" fontId="5" fillId="0" borderId="1" xfId="0" applyNumberFormat="1" applyFont="1" applyBorder="1" applyAlignment="1">
      <alignment horizontal="center" vertical="top" wrapText="1"/>
    </xf>
    <xf numFmtId="0" fontId="15" fillId="6" borderId="7" xfId="0" applyFont="1" applyFill="1" applyBorder="1" applyAlignment="1">
      <alignment horizontal="center" vertical="top" wrapText="1"/>
    </xf>
    <xf numFmtId="49" fontId="15" fillId="6" borderId="1" xfId="1" applyNumberFormat="1" applyFont="1" applyFill="1" applyBorder="1" applyAlignment="1">
      <alignment horizontal="center" vertical="top" wrapText="1"/>
    </xf>
    <xf numFmtId="49" fontId="14" fillId="6" borderId="1" xfId="1" applyNumberFormat="1" applyFont="1" applyFill="1" applyBorder="1" applyAlignment="1">
      <alignment horizontal="center" vertical="top" wrapText="1"/>
    </xf>
    <xf numFmtId="0" fontId="1" fillId="6" borderId="7"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horizontal="left" vertical="top"/>
    </xf>
    <xf numFmtId="1" fontId="14" fillId="6" borderId="1" xfId="1" applyNumberFormat="1" applyFont="1" applyFill="1" applyBorder="1" applyAlignment="1">
      <alignment horizontal="center" vertical="top" wrapText="1"/>
    </xf>
    <xf numFmtId="49" fontId="7" fillId="6" borderId="1" xfId="1" applyNumberFormat="1" applyFont="1" applyFill="1" applyBorder="1" applyAlignment="1">
      <alignment horizontal="center" vertical="top" wrapText="1"/>
    </xf>
    <xf numFmtId="49" fontId="2" fillId="6" borderId="1" xfId="1" applyNumberFormat="1" applyFont="1" applyFill="1" applyBorder="1" applyAlignment="1">
      <alignment horizontal="center" vertical="top" wrapText="1"/>
    </xf>
    <xf numFmtId="0" fontId="1" fillId="6" borderId="6" xfId="0" applyFont="1" applyFill="1" applyBorder="1" applyAlignment="1">
      <alignment horizontal="left" vertical="top" wrapText="1"/>
    </xf>
    <xf numFmtId="0" fontId="1" fillId="6" borderId="9" xfId="0" applyFont="1" applyFill="1" applyBorder="1" applyAlignment="1">
      <alignment horizontal="left" vertical="top" wrapText="1"/>
    </xf>
    <xf numFmtId="0" fontId="1" fillId="0" borderId="6" xfId="0" applyFont="1" applyBorder="1" applyAlignment="1">
      <alignment horizontal="left" vertical="top" wrapText="1"/>
    </xf>
    <xf numFmtId="0" fontId="5" fillId="0" borderId="4" xfId="0" applyFont="1" applyBorder="1" applyAlignment="1">
      <alignment horizontal="left" vertical="top" wrapText="1"/>
    </xf>
    <xf numFmtId="0" fontId="4" fillId="0" borderId="5" xfId="0" applyFont="1" applyBorder="1" applyAlignment="1">
      <alignment horizontal="center" vertical="top" wrapText="1"/>
    </xf>
    <xf numFmtId="0" fontId="4" fillId="0" borderId="10" xfId="0" applyFont="1" applyBorder="1" applyAlignment="1">
      <alignment horizontal="left" vertical="top" wrapText="1"/>
    </xf>
    <xf numFmtId="0" fontId="5" fillId="0" borderId="5" xfId="0" applyFont="1" applyBorder="1" applyAlignment="1">
      <alignment horizontal="left" vertical="top" wrapText="1"/>
    </xf>
    <xf numFmtId="0" fontId="4" fillId="0" borderId="11" xfId="0" applyFont="1" applyBorder="1" applyAlignment="1">
      <alignment horizontal="left" vertical="top" wrapText="1"/>
    </xf>
    <xf numFmtId="0" fontId="1" fillId="0" borderId="12" xfId="0" applyFont="1" applyBorder="1" applyAlignment="1">
      <alignment horizontal="left" vertical="top"/>
    </xf>
    <xf numFmtId="0" fontId="1" fillId="0" borderId="13" xfId="0" applyFont="1" applyBorder="1" applyAlignment="1">
      <alignment horizontal="left" vertical="top"/>
    </xf>
    <xf numFmtId="0" fontId="4" fillId="0" borderId="7" xfId="0" applyFont="1" applyBorder="1" applyAlignment="1">
      <alignment horizontal="center" vertical="top" wrapText="1"/>
    </xf>
    <xf numFmtId="0" fontId="4" fillId="0" borderId="8" xfId="0" applyFont="1" applyBorder="1" applyAlignment="1">
      <alignment horizontal="left" vertical="top" wrapText="1"/>
    </xf>
    <xf numFmtId="0" fontId="5" fillId="0" borderId="7" xfId="0" applyFont="1" applyBorder="1" applyAlignment="1">
      <alignment horizontal="left" vertical="top" wrapText="1"/>
    </xf>
    <xf numFmtId="0" fontId="4" fillId="0" borderId="12" xfId="0" applyFont="1" applyBorder="1" applyAlignment="1">
      <alignment horizontal="left" vertical="top" wrapText="1"/>
    </xf>
    <xf numFmtId="0" fontId="6" fillId="0" borderId="5" xfId="0" applyFont="1" applyBorder="1" applyAlignment="1">
      <alignment vertical="top" wrapText="1"/>
    </xf>
    <xf numFmtId="0" fontId="16" fillId="6" borderId="1" xfId="0" applyFont="1" applyFill="1" applyBorder="1" applyAlignment="1">
      <alignment horizontal="center" vertical="top" wrapText="1"/>
    </xf>
    <xf numFmtId="0" fontId="17" fillId="0" borderId="11" xfId="0" applyFont="1" applyBorder="1" applyAlignment="1">
      <alignment horizontal="left" vertical="top" wrapText="1"/>
    </xf>
    <xf numFmtId="0" fontId="17" fillId="0" borderId="1" xfId="0" applyFont="1" applyBorder="1" applyAlignment="1">
      <alignment horizontal="center" vertical="top" wrapText="1"/>
    </xf>
    <xf numFmtId="0" fontId="18" fillId="0" borderId="5" xfId="0" applyFont="1" applyBorder="1" applyAlignment="1">
      <alignment horizontal="center" vertical="top" wrapText="1"/>
    </xf>
    <xf numFmtId="0" fontId="6" fillId="0" borderId="11" xfId="0" applyFont="1" applyBorder="1" applyAlignment="1">
      <alignment vertical="top" wrapText="1"/>
    </xf>
    <xf numFmtId="0" fontId="6" fillId="0" borderId="4" xfId="0" applyFont="1" applyBorder="1" applyAlignment="1">
      <alignment vertical="top" wrapText="1"/>
    </xf>
    <xf numFmtId="0" fontId="16" fillId="6" borderId="4" xfId="0" applyFont="1" applyFill="1" applyBorder="1" applyAlignment="1">
      <alignment horizontal="center" vertical="top" wrapText="1"/>
    </xf>
    <xf numFmtId="0" fontId="15" fillId="6" borderId="6" xfId="0" applyFont="1" applyFill="1" applyBorder="1" applyAlignment="1">
      <alignment horizontal="center"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1" xfId="0" applyFont="1" applyBorder="1" applyAlignment="1">
      <alignment vertical="top" wrapText="1"/>
    </xf>
    <xf numFmtId="0" fontId="23" fillId="0" borderId="0" xfId="0" applyFont="1"/>
    <xf numFmtId="0" fontId="24" fillId="0" borderId="0" xfId="0" applyFont="1" applyAlignment="1">
      <alignment horizontal="left" wrapText="1"/>
    </xf>
    <xf numFmtId="0" fontId="24" fillId="0" borderId="0" xfId="0" applyFont="1" applyAlignment="1">
      <alignment horizontal="left" vertical="top" wrapText="1"/>
    </xf>
    <xf numFmtId="0" fontId="23" fillId="0" borderId="0" xfId="0" applyFont="1" applyAlignment="1">
      <alignment vertical="top" wrapText="1"/>
    </xf>
    <xf numFmtId="0" fontId="25" fillId="0" borderId="0" xfId="0" applyFont="1"/>
    <xf numFmtId="0" fontId="26" fillId="0" borderId="0" xfId="0" applyFont="1" applyAlignment="1">
      <alignment horizontal="left" wrapText="1"/>
    </xf>
    <xf numFmtId="0" fontId="26" fillId="0" borderId="0" xfId="0" applyFont="1" applyAlignment="1">
      <alignment horizontal="left" vertical="top" wrapText="1"/>
    </xf>
    <xf numFmtId="0" fontId="25" fillId="0" borderId="0" xfId="0" applyFont="1" applyAlignment="1">
      <alignment vertical="top" wrapText="1"/>
    </xf>
    <xf numFmtId="0" fontId="5" fillId="0" borderId="1" xfId="0" applyFont="1" applyBorder="1" applyAlignment="1">
      <alignment horizontal="left"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top" wrapText="1"/>
    </xf>
    <xf numFmtId="0" fontId="8" fillId="2" borderId="0" xfId="0" applyFont="1" applyFill="1" applyAlignment="1">
      <alignment vertical="top" wrapText="1"/>
    </xf>
    <xf numFmtId="0" fontId="8" fillId="3" borderId="0" xfId="0" applyFont="1" applyFill="1" applyAlignment="1">
      <alignment vertical="top" wrapText="1"/>
    </xf>
    <xf numFmtId="0" fontId="8" fillId="4" borderId="0" xfId="0" applyFont="1" applyFill="1" applyAlignment="1">
      <alignment vertical="top" wrapText="1"/>
    </xf>
    <xf numFmtId="0" fontId="8" fillId="5"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xf>
    <xf numFmtId="0" fontId="8" fillId="2" borderId="0" xfId="0" applyFont="1" applyFill="1" applyAlignment="1">
      <alignment horizontal="left" vertical="top" wrapText="1"/>
    </xf>
    <xf numFmtId="0" fontId="8" fillId="3" borderId="0" xfId="0" applyFont="1" applyFill="1" applyAlignment="1">
      <alignment horizontal="left" vertical="top" wrapText="1"/>
    </xf>
    <xf numFmtId="0" fontId="8" fillId="4" borderId="0" xfId="0" applyFont="1" applyFill="1" applyAlignment="1">
      <alignment horizontal="left" vertical="top" wrapText="1"/>
    </xf>
    <xf numFmtId="0" fontId="8" fillId="5" borderId="0" xfId="0" applyFont="1" applyFill="1" applyAlignment="1">
      <alignment horizontal="left" vertical="top" wrapText="1"/>
    </xf>
    <xf numFmtId="0" fontId="1" fillId="0" borderId="0" xfId="0" applyFont="1" applyAlignment="1">
      <alignment horizontal="center" vertical="center" wrapText="1"/>
    </xf>
    <xf numFmtId="0" fontId="4" fillId="0" borderId="0" xfId="0" applyFont="1" applyAlignment="1">
      <alignment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4" xfId="0" applyFont="1" applyBorder="1" applyAlignment="1">
      <alignment horizontal="center" vertical="top" wrapText="1"/>
    </xf>
    <xf numFmtId="0" fontId="5" fillId="0" borderId="6" xfId="0" applyFont="1" applyBorder="1" applyAlignment="1">
      <alignment horizontal="left" vertical="top" wrapText="1"/>
    </xf>
    <xf numFmtId="0" fontId="27" fillId="0" borderId="1" xfId="0" applyFont="1" applyBorder="1" applyAlignment="1">
      <alignment vertical="top" wrapText="1"/>
    </xf>
    <xf numFmtId="0" fontId="27" fillId="0" borderId="1" xfId="0" applyFont="1" applyBorder="1" applyAlignment="1">
      <alignment horizontal="left" vertical="top" wrapText="1"/>
    </xf>
    <xf numFmtId="0" fontId="3" fillId="0" borderId="2" xfId="0" applyFont="1" applyBorder="1" applyAlignment="1">
      <alignment vertical="top" wrapText="1"/>
    </xf>
    <xf numFmtId="0" fontId="24" fillId="0" borderId="0" xfId="0" applyFont="1" applyAlignment="1">
      <alignment wrapText="1"/>
    </xf>
    <xf numFmtId="0" fontId="5" fillId="0" borderId="14" xfId="0" applyFont="1" applyBorder="1" applyAlignment="1">
      <alignment vertical="top" wrapText="1"/>
    </xf>
    <xf numFmtId="0" fontId="27" fillId="0" borderId="14" xfId="0" applyFont="1" applyBorder="1" applyAlignment="1">
      <alignment vertical="top" wrapText="1"/>
    </xf>
    <xf numFmtId="0" fontId="27" fillId="0" borderId="14" xfId="0" applyFont="1" applyBorder="1" applyAlignment="1">
      <alignment horizontal="left" vertical="top" wrapText="1"/>
    </xf>
    <xf numFmtId="0" fontId="5" fillId="0" borderId="14" xfId="0" applyFont="1" applyBorder="1" applyAlignment="1">
      <alignment horizontal="left" vertical="top" wrapText="1"/>
    </xf>
    <xf numFmtId="0" fontId="5" fillId="0" borderId="6" xfId="0" applyFont="1" applyBorder="1" applyAlignment="1">
      <alignment horizontal="left" vertical="center" wrapText="1"/>
    </xf>
    <xf numFmtId="0" fontId="4" fillId="0" borderId="13" xfId="0" applyFont="1" applyBorder="1" applyAlignment="1">
      <alignment horizontal="left" vertical="top" wrapText="1"/>
    </xf>
    <xf numFmtId="0" fontId="3" fillId="0" borderId="2" xfId="0" applyFont="1" applyBorder="1" applyAlignment="1">
      <alignment horizontal="center" vertical="top" wrapText="1"/>
    </xf>
    <xf numFmtId="0" fontId="27" fillId="0" borderId="1" xfId="0" applyFont="1" applyBorder="1" applyAlignment="1">
      <alignment horizontal="center" vertical="top" wrapText="1"/>
    </xf>
    <xf numFmtId="0" fontId="27" fillId="0" borderId="4" xfId="0" applyFont="1" applyBorder="1" applyAlignment="1">
      <alignment horizontal="center" vertical="top" wrapText="1"/>
    </xf>
    <xf numFmtId="3" fontId="5" fillId="0" borderId="4" xfId="0" applyNumberFormat="1" applyFont="1" applyBorder="1" applyAlignment="1">
      <alignment horizontal="center" vertical="top" wrapText="1"/>
    </xf>
    <xf numFmtId="0" fontId="24" fillId="0" borderId="0" xfId="0" applyFont="1" applyAlignment="1">
      <alignment horizontal="center" vertical="top" wrapText="1"/>
    </xf>
    <xf numFmtId="0" fontId="9" fillId="0" borderId="0" xfId="0" applyFont="1" applyAlignment="1">
      <alignment horizontal="center" vertical="top"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horizontal="left" vertical="center" wrapText="1"/>
    </xf>
    <xf numFmtId="0" fontId="27" fillId="0" borderId="5" xfId="0" applyFont="1" applyBorder="1" applyAlignment="1">
      <alignment vertical="center" wrapText="1"/>
    </xf>
    <xf numFmtId="0" fontId="27" fillId="0" borderId="7" xfId="0" applyFont="1" applyBorder="1" applyAlignment="1">
      <alignment vertical="center" wrapText="1"/>
    </xf>
    <xf numFmtId="0" fontId="27" fillId="0" borderId="6" xfId="0" applyFont="1" applyBorder="1" applyAlignment="1">
      <alignment vertical="center" wrapText="1"/>
    </xf>
    <xf numFmtId="0" fontId="24" fillId="0" borderId="0" xfId="0" applyFont="1"/>
    <xf numFmtId="0" fontId="3" fillId="0" borderId="2" xfId="0" applyFont="1" applyBorder="1" applyAlignment="1">
      <alignment vertical="top"/>
    </xf>
    <xf numFmtId="0" fontId="20" fillId="0" borderId="1" xfId="0" applyFont="1" applyBorder="1" applyAlignment="1">
      <alignment vertical="top" wrapText="1"/>
    </xf>
    <xf numFmtId="0" fontId="20" fillId="0" borderId="1" xfId="0" applyFont="1" applyBorder="1" applyAlignment="1">
      <alignment horizontal="center" vertical="top" wrapText="1"/>
    </xf>
    <xf numFmtId="0" fontId="29" fillId="0" borderId="1" xfId="0" applyFont="1" applyBorder="1" applyAlignment="1">
      <alignment horizontal="center" vertical="top" wrapText="1"/>
    </xf>
    <xf numFmtId="0" fontId="20" fillId="0" borderId="1" xfId="0" applyFont="1" applyBorder="1" applyAlignment="1">
      <alignment horizontal="left" vertical="top" wrapText="1"/>
    </xf>
    <xf numFmtId="0" fontId="29" fillId="0" borderId="1" xfId="0" applyFont="1" applyBorder="1" applyAlignment="1">
      <alignment horizontal="left" vertical="top" wrapText="1"/>
    </xf>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6" xfId="0" applyFont="1" applyBorder="1" applyAlignment="1">
      <alignment horizontal="lef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20" fillId="0" borderId="5" xfId="0" applyFont="1" applyBorder="1" applyAlignment="1">
      <alignment vertical="top" wrapText="1"/>
    </xf>
    <xf numFmtId="0" fontId="20" fillId="0" borderId="6" xfId="0" applyFont="1" applyBorder="1" applyAlignment="1">
      <alignment vertical="top" wrapText="1"/>
    </xf>
    <xf numFmtId="3" fontId="27" fillId="0" borderId="1" xfId="0" applyNumberFormat="1" applyFont="1" applyBorder="1" applyAlignment="1">
      <alignment horizontal="center" vertical="top" wrapText="1"/>
    </xf>
    <xf numFmtId="0" fontId="5" fillId="0" borderId="7" xfId="0" applyFont="1" applyBorder="1" applyAlignment="1">
      <alignment vertical="top" wrapText="1"/>
    </xf>
    <xf numFmtId="0" fontId="20" fillId="0" borderId="7" xfId="0" applyFont="1" applyBorder="1" applyAlignment="1">
      <alignment vertical="top" wrapText="1"/>
    </xf>
    <xf numFmtId="0" fontId="27" fillId="0" borderId="5" xfId="0" applyFont="1" applyBorder="1" applyAlignment="1">
      <alignment vertical="top" wrapText="1"/>
    </xf>
    <xf numFmtId="0" fontId="27" fillId="0" borderId="7" xfId="0" applyFont="1" applyBorder="1" applyAlignment="1">
      <alignment vertical="top" wrapText="1"/>
    </xf>
    <xf numFmtId="0" fontId="27" fillId="0" borderId="6" xfId="0" applyFont="1" applyBorder="1" applyAlignment="1">
      <alignment vertical="top" wrapText="1"/>
    </xf>
    <xf numFmtId="0" fontId="30" fillId="0" borderId="1" xfId="0" applyFont="1" applyBorder="1" applyAlignment="1">
      <alignment horizontal="center" vertical="top" wrapText="1"/>
    </xf>
    <xf numFmtId="0" fontId="20" fillId="0" borderId="1" xfId="0" quotePrefix="1" applyFont="1" applyBorder="1" applyAlignment="1">
      <alignment horizontal="center" vertical="top" wrapText="1"/>
    </xf>
    <xf numFmtId="0" fontId="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34" fillId="0" borderId="1" xfId="0" applyFont="1" applyBorder="1" applyAlignment="1">
      <alignment horizontal="left" vertical="center" wrapText="1"/>
    </xf>
    <xf numFmtId="0" fontId="22" fillId="0" borderId="1" xfId="0" quotePrefix="1" applyFont="1" applyBorder="1" applyAlignment="1">
      <alignment horizontal="center" vertical="center" wrapText="1"/>
    </xf>
    <xf numFmtId="2" fontId="22"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21" fillId="3"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21" fillId="4"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21" fillId="5" borderId="1" xfId="0" applyFont="1" applyFill="1" applyBorder="1" applyAlignment="1">
      <alignment horizontal="center" vertical="center" wrapText="1"/>
    </xf>
    <xf numFmtId="0" fontId="37" fillId="0" borderId="1" xfId="0" applyFont="1" applyBorder="1" applyAlignment="1">
      <alignment horizontal="left"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xf>
    <xf numFmtId="0" fontId="19" fillId="0" borderId="0" xfId="0" applyFont="1"/>
    <xf numFmtId="0" fontId="39" fillId="0" borderId="1" xfId="0" applyFont="1" applyBorder="1" applyAlignment="1">
      <alignment horizontal="center"/>
    </xf>
    <xf numFmtId="0" fontId="21" fillId="7"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1" fillId="8" borderId="1" xfId="0" applyFont="1" applyFill="1" applyBorder="1" applyAlignment="1">
      <alignment horizontal="center" vertical="center" wrapText="1"/>
    </xf>
    <xf numFmtId="0" fontId="8" fillId="7" borderId="0" xfId="0" applyFont="1" applyFill="1" applyAlignment="1">
      <alignment wrapText="1"/>
    </xf>
    <xf numFmtId="0" fontId="2" fillId="0" borderId="0" xfId="0" applyFont="1" applyAlignment="1">
      <alignment vertical="top" wrapText="1"/>
    </xf>
    <xf numFmtId="1" fontId="15" fillId="6" borderId="1" xfId="1" applyNumberFormat="1" applyFont="1" applyFill="1" applyBorder="1" applyAlignment="1">
      <alignment horizontal="center" vertical="top" wrapText="1"/>
    </xf>
    <xf numFmtId="1" fontId="7" fillId="6" borderId="1" xfId="1" applyNumberFormat="1" applyFont="1" applyFill="1" applyBorder="1" applyAlignment="1">
      <alignment horizontal="center" vertical="top" wrapText="1"/>
    </xf>
    <xf numFmtId="1" fontId="4" fillId="0" borderId="4" xfId="0" applyNumberFormat="1" applyFont="1" applyBorder="1" applyAlignment="1">
      <alignment horizontal="center" vertical="top" wrapText="1"/>
    </xf>
    <xf numFmtId="0" fontId="17" fillId="0" borderId="1" xfId="0" applyFont="1" applyBorder="1" applyAlignment="1">
      <alignment horizontal="left" vertical="top" wrapText="1"/>
    </xf>
    <xf numFmtId="0" fontId="40" fillId="0" borderId="0" xfId="0" applyFont="1" applyAlignment="1">
      <alignment horizontal="left" vertical="center" wrapText="1"/>
    </xf>
    <xf numFmtId="0" fontId="40" fillId="0" borderId="0" xfId="0" applyFont="1" applyAlignment="1">
      <alignment horizontal="left" vertical="top" wrapText="1"/>
    </xf>
    <xf numFmtId="0" fontId="4" fillId="0" borderId="11" xfId="0" applyFont="1" applyBorder="1" applyAlignment="1">
      <alignment horizontal="center" vertical="top" wrapText="1"/>
    </xf>
    <xf numFmtId="0" fontId="24"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7" fillId="0" borderId="0" xfId="0" applyFont="1" applyAlignment="1">
      <alignment horizontal="left" vertical="top"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17" fillId="0" borderId="7" xfId="0" applyFont="1" applyBorder="1" applyAlignment="1">
      <alignment horizontal="left" vertical="center" wrapText="1"/>
    </xf>
    <xf numFmtId="0" fontId="17" fillId="0" borderId="6" xfId="0" applyFont="1" applyBorder="1" applyAlignment="1">
      <alignment horizontal="center" vertical="top" wrapText="1"/>
    </xf>
    <xf numFmtId="0" fontId="18" fillId="0" borderId="11" xfId="0" applyFont="1" applyBorder="1" applyAlignment="1">
      <alignment horizontal="center" vertical="top" wrapText="1"/>
    </xf>
    <xf numFmtId="0" fontId="18" fillId="0" borderId="0" xfId="0" applyFont="1" applyAlignment="1">
      <alignment vertical="center" wrapText="1"/>
    </xf>
    <xf numFmtId="0" fontId="8" fillId="7" borderId="0" xfId="0" applyFont="1" applyFill="1" applyAlignment="1">
      <alignment vertical="top" wrapText="1"/>
    </xf>
    <xf numFmtId="0" fontId="27" fillId="0" borderId="8" xfId="0" applyFont="1" applyBorder="1" applyAlignment="1">
      <alignment vertical="center" wrapText="1"/>
    </xf>
    <xf numFmtId="0" fontId="41" fillId="6" borderId="1" xfId="0" applyFont="1" applyFill="1" applyBorder="1" applyAlignment="1">
      <alignment vertical="center" wrapText="1"/>
    </xf>
    <xf numFmtId="0" fontId="41" fillId="6" borderId="1" xfId="0" applyFont="1" applyFill="1" applyBorder="1" applyAlignment="1">
      <alignment horizontal="center" vertical="center" wrapText="1"/>
    </xf>
    <xf numFmtId="0" fontId="42" fillId="6" borderId="1" xfId="0" applyFont="1" applyFill="1" applyBorder="1" applyAlignment="1">
      <alignment wrapText="1"/>
    </xf>
    <xf numFmtId="0" fontId="43" fillId="0" borderId="6" xfId="0" applyFont="1" applyBorder="1" applyAlignment="1">
      <alignment horizontal="center" vertical="top" wrapText="1"/>
    </xf>
    <xf numFmtId="0" fontId="17" fillId="0" borderId="2" xfId="0" applyFont="1" applyBorder="1" applyAlignment="1">
      <alignment horizontal="center" vertical="top" wrapText="1"/>
    </xf>
    <xf numFmtId="0" fontId="43" fillId="0" borderId="1" xfId="0" applyFont="1" applyBorder="1" applyAlignment="1">
      <alignment horizontal="center" vertical="top" wrapText="1"/>
    </xf>
    <xf numFmtId="3" fontId="4" fillId="0" borderId="11" xfId="0" applyNumberFormat="1" applyFont="1" applyBorder="1" applyAlignment="1">
      <alignment horizontal="center" vertical="top" wrapText="1"/>
    </xf>
    <xf numFmtId="0" fontId="4" fillId="0" borderId="1" xfId="0" applyFont="1" applyBorder="1" applyAlignment="1">
      <alignment vertical="center" wrapText="1"/>
    </xf>
    <xf numFmtId="0" fontId="4" fillId="0" borderId="6" xfId="0" applyFont="1" applyBorder="1" applyAlignment="1">
      <alignment horizontal="center"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5" fillId="0" borderId="15" xfId="0" applyFont="1" applyBorder="1" applyAlignment="1">
      <alignment horizontal="left" vertical="top" wrapText="1"/>
    </xf>
    <xf numFmtId="0" fontId="5" fillId="0" borderId="5" xfId="0" applyFont="1" applyBorder="1" applyAlignment="1">
      <alignment horizontal="center" vertical="top" wrapText="1"/>
    </xf>
    <xf numFmtId="0" fontId="5" fillId="0" borderId="11" xfId="0" applyFont="1" applyBorder="1" applyAlignment="1">
      <alignment horizontal="center" vertical="top" wrapText="1"/>
    </xf>
    <xf numFmtId="0" fontId="5" fillId="0" borderId="2" xfId="0" applyFont="1" applyBorder="1" applyAlignment="1">
      <alignment horizontal="left" vertical="top" wrapText="1"/>
    </xf>
    <xf numFmtId="0" fontId="5" fillId="0" borderId="6" xfId="0" applyFont="1" applyBorder="1" applyAlignment="1">
      <alignment horizontal="center" vertical="top" wrapText="1"/>
    </xf>
    <xf numFmtId="0" fontId="5" fillId="0" borderId="13" xfId="0" applyFont="1" applyBorder="1" applyAlignment="1">
      <alignment horizontal="center" vertical="top" wrapText="1"/>
    </xf>
    <xf numFmtId="0" fontId="4" fillId="0" borderId="13" xfId="0" applyFont="1" applyBorder="1" applyAlignment="1">
      <alignment horizontal="center" vertical="top" wrapText="1"/>
    </xf>
    <xf numFmtId="0" fontId="4" fillId="0" borderId="9" xfId="0" applyFont="1" applyBorder="1" applyAlignment="1">
      <alignment horizontal="left" vertical="top"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4" fillId="0" borderId="10" xfId="0" applyFont="1" applyBorder="1" applyAlignment="1">
      <alignment horizontal="center" vertical="top" wrapText="1"/>
    </xf>
    <xf numFmtId="3" fontId="4" fillId="0" borderId="4" xfId="0" applyNumberFormat="1" applyFont="1" applyBorder="1" applyAlignment="1">
      <alignment horizontal="center" vertical="top" wrapText="1"/>
    </xf>
    <xf numFmtId="0" fontId="44" fillId="0" borderId="3" xfId="0" applyFont="1" applyBorder="1" applyAlignment="1">
      <alignment horizontal="left" vertical="top" wrapText="1"/>
    </xf>
    <xf numFmtId="0" fontId="5" fillId="0" borderId="1" xfId="0" quotePrefix="1" applyFont="1" applyBorder="1" applyAlignment="1">
      <alignment vertical="top" wrapText="1"/>
    </xf>
    <xf numFmtId="0" fontId="44" fillId="0" borderId="1" xfId="0" quotePrefix="1" applyFont="1" applyBorder="1" applyAlignment="1">
      <alignment vertical="top" wrapText="1"/>
    </xf>
    <xf numFmtId="3" fontId="17" fillId="0" borderId="1" xfId="0" applyNumberFormat="1" applyFont="1" applyBorder="1" applyAlignment="1">
      <alignment horizontal="center" vertical="top" wrapText="1"/>
    </xf>
    <xf numFmtId="3" fontId="44" fillId="0" borderId="1" xfId="0" applyNumberFormat="1" applyFont="1" applyBorder="1" applyAlignment="1">
      <alignment horizontal="center" vertical="top" wrapText="1"/>
    </xf>
    <xf numFmtId="0" fontId="18" fillId="0" borderId="4" xfId="0" applyFont="1" applyBorder="1" applyAlignment="1">
      <alignment horizontal="center" vertical="top" wrapText="1"/>
    </xf>
    <xf numFmtId="0" fontId="18" fillId="0" borderId="0" xfId="0" applyFont="1" applyAlignment="1">
      <alignment vertical="top" wrapText="1"/>
    </xf>
    <xf numFmtId="0" fontId="4" fillId="0" borderId="5"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3" fontId="45" fillId="0" borderId="1" xfId="0" applyNumberFormat="1" applyFont="1" applyBorder="1" applyAlignment="1">
      <alignment horizontal="center" vertical="top" wrapText="1"/>
    </xf>
    <xf numFmtId="0" fontId="17" fillId="0" borderId="7" xfId="0" applyFont="1" applyBorder="1" applyAlignment="1">
      <alignment horizontal="left" vertical="top" wrapText="1"/>
    </xf>
    <xf numFmtId="0" fontId="18" fillId="0" borderId="12" xfId="0" applyFont="1" applyBorder="1" applyAlignment="1">
      <alignment horizontal="left" vertical="top" wrapText="1"/>
    </xf>
    <xf numFmtId="0" fontId="17" fillId="0" borderId="6" xfId="0" applyFont="1" applyBorder="1" applyAlignment="1">
      <alignment horizontal="left" vertical="top" wrapText="1"/>
    </xf>
    <xf numFmtId="0" fontId="18" fillId="0" borderId="13" xfId="0" applyFont="1" applyBorder="1" applyAlignment="1">
      <alignment horizontal="left" vertical="top" wrapText="1"/>
    </xf>
    <xf numFmtId="0" fontId="18" fillId="0" borderId="7" xfId="0" applyFont="1" applyBorder="1" applyAlignment="1">
      <alignment horizontal="left" vertical="top" wrapText="1"/>
    </xf>
    <xf numFmtId="0" fontId="18" fillId="0" borderId="6" xfId="0" applyFont="1" applyBorder="1" applyAlignment="1">
      <alignment horizontal="left"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164" fontId="4" fillId="0" borderId="11" xfId="0" applyNumberFormat="1" applyFont="1" applyBorder="1" applyAlignment="1">
      <alignment horizontal="left" vertical="top" wrapText="1"/>
    </xf>
    <xf numFmtId="0" fontId="4" fillId="0" borderId="12" xfId="0" applyFont="1" applyBorder="1" applyAlignment="1">
      <alignment horizontal="center" vertical="top"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26" fillId="0" borderId="0" xfId="0" applyFont="1" applyAlignment="1">
      <alignment horizontal="center" wrapText="1"/>
    </xf>
    <xf numFmtId="0" fontId="40" fillId="0" borderId="0" xfId="0" applyFont="1" applyAlignment="1">
      <alignment horizontal="center" vertical="center" wrapText="1"/>
    </xf>
    <xf numFmtId="1" fontId="1" fillId="0" borderId="0" xfId="0" applyNumberFormat="1" applyFont="1" applyAlignment="1">
      <alignment vertical="top" wrapText="1"/>
    </xf>
    <xf numFmtId="0" fontId="4" fillId="0" borderId="12" xfId="0" applyFont="1" applyBorder="1" applyAlignment="1">
      <alignment horizontal="center" vertical="center" wrapText="1"/>
    </xf>
    <xf numFmtId="0" fontId="17" fillId="0" borderId="6" xfId="0" applyFont="1" applyBorder="1" applyAlignment="1">
      <alignment vertical="top" wrapText="1"/>
    </xf>
    <xf numFmtId="0" fontId="18"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6" fillId="0" borderId="1" xfId="0" applyFont="1" applyBorder="1" applyAlignment="1">
      <alignment horizontal="center" vertical="top" wrapText="1"/>
    </xf>
    <xf numFmtId="0" fontId="44" fillId="0" borderId="1" xfId="0" applyFont="1" applyBorder="1" applyAlignment="1">
      <alignment horizontal="left" vertical="top" wrapText="1"/>
    </xf>
    <xf numFmtId="0" fontId="40" fillId="0" borderId="0" xfId="0" applyFont="1" applyAlignment="1">
      <alignment horizontal="center" vertical="top" wrapText="1"/>
    </xf>
    <xf numFmtId="0" fontId="4" fillId="0" borderId="1" xfId="0" quotePrefix="1" applyFont="1" applyBorder="1" applyAlignment="1">
      <alignment horizontal="center" vertical="top" wrapText="1"/>
    </xf>
    <xf numFmtId="0" fontId="2" fillId="0" borderId="0" xfId="0" applyFont="1" applyAlignment="1">
      <alignment horizontal="left" vertical="center" wrapText="1"/>
    </xf>
    <xf numFmtId="0" fontId="2" fillId="0" borderId="0" xfId="0" applyFont="1" applyAlignment="1">
      <alignment vertical="center" wrapText="1"/>
    </xf>
    <xf numFmtId="3" fontId="4" fillId="0" borderId="1" xfId="0" applyNumberFormat="1" applyFont="1" applyBorder="1" applyAlignment="1">
      <alignment horizontal="center" vertical="top" wrapText="1"/>
    </xf>
    <xf numFmtId="0" fontId="7" fillId="0" borderId="0" xfId="0" applyFont="1" applyAlignment="1">
      <alignment horizontal="center" vertical="top" wrapText="1"/>
    </xf>
    <xf numFmtId="0" fontId="27" fillId="0" borderId="5" xfId="0" applyFont="1" applyBorder="1" applyAlignment="1">
      <alignment horizontal="left" vertical="top" wrapText="1"/>
    </xf>
    <xf numFmtId="0" fontId="27" fillId="0" borderId="5" xfId="0" applyFont="1" applyBorder="1" applyAlignment="1">
      <alignment horizontal="center" vertical="top" wrapText="1"/>
    </xf>
    <xf numFmtId="0" fontId="27" fillId="0" borderId="6" xfId="0" applyFont="1" applyBorder="1" applyAlignment="1">
      <alignment horizontal="left" vertical="top" wrapText="1"/>
    </xf>
    <xf numFmtId="0" fontId="27" fillId="0" borderId="6" xfId="0" applyFont="1" applyBorder="1" applyAlignment="1">
      <alignment horizontal="center" vertical="top" wrapText="1"/>
    </xf>
    <xf numFmtId="2" fontId="39" fillId="0" borderId="1" xfId="0" applyNumberFormat="1" applyFont="1" applyBorder="1" applyAlignment="1">
      <alignment horizontal="center" vertical="center"/>
    </xf>
    <xf numFmtId="0" fontId="17" fillId="0" borderId="3" xfId="0" applyFont="1" applyBorder="1" applyAlignment="1">
      <alignment horizontal="center" vertical="top" wrapText="1"/>
    </xf>
    <xf numFmtId="0" fontId="18" fillId="0" borderId="1" xfId="0" applyFont="1" applyBorder="1" applyAlignment="1">
      <alignment horizontal="center" vertical="top" wrapText="1"/>
    </xf>
    <xf numFmtId="0" fontId="18" fillId="0" borderId="0" xfId="0" applyFont="1" applyAlignment="1">
      <alignment horizontal="center" vertical="top" wrapText="1"/>
    </xf>
    <xf numFmtId="0" fontId="41" fillId="6" borderId="4" xfId="0" applyFont="1" applyFill="1" applyBorder="1" applyAlignment="1">
      <alignment vertical="center" wrapText="1"/>
    </xf>
    <xf numFmtId="0" fontId="6" fillId="0" borderId="4" xfId="0" applyFont="1" applyBorder="1" applyAlignment="1">
      <alignment horizontal="left" vertical="top" wrapText="1"/>
    </xf>
    <xf numFmtId="0" fontId="17" fillId="0" borderId="14" xfId="0" applyFont="1" applyBorder="1" applyAlignment="1">
      <alignment horizontal="center" vertical="top" wrapText="1"/>
    </xf>
    <xf numFmtId="0" fontId="4" fillId="0" borderId="8" xfId="0" applyFont="1" applyBorder="1" applyAlignment="1">
      <alignment horizontal="center" vertical="top" wrapText="1"/>
    </xf>
    <xf numFmtId="0" fontId="18" fillId="0" borderId="9" xfId="0" applyFont="1" applyBorder="1" applyAlignment="1">
      <alignment horizontal="center" vertical="top" wrapText="1"/>
    </xf>
    <xf numFmtId="3" fontId="5" fillId="0" borderId="3" xfId="0" applyNumberFormat="1" applyFont="1" applyBorder="1" applyAlignment="1">
      <alignment horizontal="center" vertical="top" wrapText="1"/>
    </xf>
    <xf numFmtId="41" fontId="17" fillId="0" borderId="3" xfId="1" applyNumberFormat="1" applyFont="1" applyBorder="1" applyAlignment="1">
      <alignment horizontal="center" vertical="top" wrapText="1"/>
    </xf>
    <xf numFmtId="0" fontId="4" fillId="0" borderId="8" xfId="0" applyFont="1" applyBorder="1" applyAlignment="1">
      <alignment vertical="top" wrapText="1"/>
    </xf>
    <xf numFmtId="0" fontId="5" fillId="0" borderId="10" xfId="0" applyFont="1" applyBorder="1" applyAlignment="1">
      <alignment vertical="top" wrapText="1"/>
    </xf>
    <xf numFmtId="0" fontId="17" fillId="0" borderId="5" xfId="0" applyFont="1" applyBorder="1" applyAlignment="1">
      <alignment horizontal="left" vertical="top" wrapText="1"/>
    </xf>
    <xf numFmtId="0" fontId="4" fillId="0" borderId="0" xfId="0" applyFont="1" applyAlignment="1">
      <alignment horizontal="left" vertical="top" wrapText="1"/>
    </xf>
    <xf numFmtId="0" fontId="18" fillId="0" borderId="2" xfId="0" applyFont="1" applyBorder="1" applyAlignment="1">
      <alignment horizontal="center" vertical="top" wrapText="1"/>
    </xf>
    <xf numFmtId="0" fontId="5" fillId="0" borderId="13" xfId="0" applyFont="1" applyBorder="1" applyAlignment="1">
      <alignment vertical="top" wrapText="1"/>
    </xf>
    <xf numFmtId="0" fontId="4" fillId="0" borderId="4" xfId="0" quotePrefix="1" applyFont="1" applyBorder="1" applyAlignment="1">
      <alignment horizontal="center" vertical="top" wrapText="1"/>
    </xf>
    <xf numFmtId="0" fontId="4" fillId="0" borderId="4" xfId="0" applyFont="1" applyBorder="1" applyAlignment="1">
      <alignment horizontal="left" vertical="center" wrapText="1"/>
    </xf>
    <xf numFmtId="0" fontId="4" fillId="0" borderId="4" xfId="0" quotePrefix="1" applyFont="1" applyBorder="1" applyAlignment="1">
      <alignment horizontal="left" vertical="top" wrapText="1"/>
    </xf>
    <xf numFmtId="0" fontId="23" fillId="0" borderId="0" xfId="0" applyFont="1" applyAlignment="1">
      <alignment horizontal="left" vertical="top" wrapText="1"/>
    </xf>
    <xf numFmtId="0" fontId="4" fillId="0" borderId="7" xfId="0" applyFont="1" applyBorder="1" applyAlignment="1">
      <alignment horizontal="left" vertical="center" wrapText="1"/>
    </xf>
    <xf numFmtId="0" fontId="1" fillId="0" borderId="0" xfId="0" applyFont="1" applyAlignment="1">
      <alignment horizontal="left" wrapText="1"/>
    </xf>
    <xf numFmtId="0" fontId="23" fillId="0" borderId="0" xfId="0" applyFont="1" applyAlignment="1">
      <alignment horizontal="left" wrapText="1"/>
    </xf>
    <xf numFmtId="0" fontId="6" fillId="0" borderId="5" xfId="0" applyFont="1" applyBorder="1" applyAlignment="1">
      <alignment horizontal="center" vertical="top" wrapText="1"/>
    </xf>
    <xf numFmtId="0" fontId="4"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xf>
    <xf numFmtId="0" fontId="48"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32" fillId="0" borderId="2" xfId="0" applyFont="1" applyBorder="1" applyAlignment="1">
      <alignment horizontal="center" wrapText="1"/>
    </xf>
    <xf numFmtId="0" fontId="38" fillId="0" borderId="3" xfId="0" applyFont="1" applyBorder="1" applyAlignment="1">
      <alignment horizontal="center" vertical="center" wrapText="1"/>
    </xf>
    <xf numFmtId="0" fontId="38" fillId="0" borderId="14" xfId="0" applyFont="1" applyBorder="1" applyAlignment="1">
      <alignment horizontal="center" vertical="center" wrapText="1"/>
    </xf>
    <xf numFmtId="0" fontId="33" fillId="0" borderId="1" xfId="0" applyFont="1" applyBorder="1" applyAlignment="1">
      <alignment horizontal="center"/>
    </xf>
    <xf numFmtId="0" fontId="33" fillId="0" borderId="1" xfId="0" applyFont="1" applyBorder="1" applyAlignment="1">
      <alignment horizontal="center" vertical="center"/>
    </xf>
    <xf numFmtId="0" fontId="12" fillId="0" borderId="0" xfId="0" applyFont="1" applyAlignment="1">
      <alignment horizontal="left" wrapText="1"/>
    </xf>
    <xf numFmtId="0" fontId="3" fillId="0" borderId="2" xfId="0" applyFont="1" applyBorder="1" applyAlignment="1">
      <alignment horizontal="left" vertical="top" wrapText="1"/>
    </xf>
    <xf numFmtId="0" fontId="24" fillId="0" borderId="0" xfId="0" applyFont="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horizontal="left"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26" fillId="0" borderId="0" xfId="0" applyFont="1" applyAlignment="1">
      <alignment horizontal="left" wrapText="1"/>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5038D-6C46-4558-B266-F9F4B27C03F8}">
  <dimension ref="A1:V10"/>
  <sheetViews>
    <sheetView tabSelected="1" topLeftCell="A4" zoomScale="80" zoomScaleNormal="80" workbookViewId="0">
      <selection activeCell="T8" sqref="T8"/>
    </sheetView>
  </sheetViews>
  <sheetFormatPr defaultRowHeight="14.4"/>
  <cols>
    <col min="2" max="2" width="39.33203125" customWidth="1"/>
    <col min="5" max="5" width="11.6640625" customWidth="1"/>
    <col min="9" max="9" width="11.6640625" customWidth="1"/>
    <col min="13" max="13" width="11.6640625" customWidth="1"/>
    <col min="17" max="17" width="11.6640625" customWidth="1"/>
    <col min="21" max="21" width="11.6640625" customWidth="1"/>
  </cols>
  <sheetData>
    <row r="1" spans="1:22" ht="102.6" customHeight="1">
      <c r="A1" s="281" t="s">
        <v>253</v>
      </c>
      <c r="B1" s="281"/>
      <c r="C1" s="281"/>
      <c r="D1" s="281"/>
      <c r="E1" s="281"/>
      <c r="F1" s="281"/>
      <c r="G1" s="281"/>
      <c r="H1" s="281"/>
      <c r="I1" s="281"/>
      <c r="J1" s="281"/>
      <c r="K1" s="281"/>
      <c r="L1" s="281"/>
      <c r="M1" s="281"/>
      <c r="N1" s="281"/>
      <c r="O1" s="281"/>
      <c r="P1" s="281"/>
      <c r="Q1" s="281"/>
      <c r="R1" s="281"/>
      <c r="S1" s="281"/>
      <c r="T1" s="281"/>
      <c r="U1" s="281"/>
      <c r="V1" s="281"/>
    </row>
    <row r="2" spans="1:22" ht="33">
      <c r="A2" s="285" t="s">
        <v>241</v>
      </c>
      <c r="B2" s="285"/>
      <c r="C2" s="284" t="s">
        <v>242</v>
      </c>
      <c r="D2" s="284"/>
      <c r="E2" s="284"/>
      <c r="F2" s="284"/>
      <c r="G2" s="284" t="s">
        <v>243</v>
      </c>
      <c r="H2" s="284"/>
      <c r="I2" s="284"/>
      <c r="J2" s="284"/>
      <c r="K2" s="284" t="s">
        <v>244</v>
      </c>
      <c r="L2" s="284"/>
      <c r="M2" s="284"/>
      <c r="N2" s="284"/>
      <c r="O2" s="284" t="s">
        <v>245</v>
      </c>
      <c r="P2" s="284"/>
      <c r="Q2" s="284"/>
      <c r="R2" s="284"/>
      <c r="S2" s="284" t="s">
        <v>39</v>
      </c>
      <c r="T2" s="284"/>
      <c r="U2" s="284"/>
      <c r="V2" s="284"/>
    </row>
    <row r="3" spans="1:22" ht="70.2">
      <c r="A3" s="285"/>
      <c r="B3" s="285"/>
      <c r="C3" s="136" t="s">
        <v>246</v>
      </c>
      <c r="D3" s="136" t="s">
        <v>247</v>
      </c>
      <c r="E3" s="136" t="s">
        <v>254</v>
      </c>
      <c r="F3" s="136" t="s">
        <v>247</v>
      </c>
      <c r="G3" s="136" t="s">
        <v>246</v>
      </c>
      <c r="H3" s="136" t="s">
        <v>247</v>
      </c>
      <c r="I3" s="136" t="s">
        <v>254</v>
      </c>
      <c r="J3" s="136" t="s">
        <v>247</v>
      </c>
      <c r="K3" s="136" t="s">
        <v>246</v>
      </c>
      <c r="L3" s="136" t="s">
        <v>247</v>
      </c>
      <c r="M3" s="136" t="s">
        <v>254</v>
      </c>
      <c r="N3" s="136" t="s">
        <v>247</v>
      </c>
      <c r="O3" s="136" t="s">
        <v>246</v>
      </c>
      <c r="P3" s="136" t="s">
        <v>247</v>
      </c>
      <c r="Q3" s="136" t="s">
        <v>254</v>
      </c>
      <c r="R3" s="136" t="s">
        <v>247</v>
      </c>
      <c r="S3" s="136" t="s">
        <v>246</v>
      </c>
      <c r="T3" s="136" t="s">
        <v>247</v>
      </c>
      <c r="U3" s="136" t="s">
        <v>254</v>
      </c>
      <c r="V3" s="136" t="s">
        <v>247</v>
      </c>
    </row>
    <row r="4" spans="1:22" s="152" customFormat="1" ht="23.4">
      <c r="A4" s="282" t="s">
        <v>248</v>
      </c>
      <c r="B4" s="283"/>
      <c r="C4" s="150">
        <f>+'โครงการย. 1'!G80</f>
        <v>25</v>
      </c>
      <c r="D4" s="150"/>
      <c r="E4" s="150">
        <f>+'เป้าประสงค์ที่ 1'!F38</f>
        <v>8</v>
      </c>
      <c r="F4" s="150"/>
      <c r="G4" s="150">
        <f>+'โครงการย. 2'!G57</f>
        <v>11</v>
      </c>
      <c r="H4" s="151"/>
      <c r="I4" s="150">
        <f>+'เป้าประสงค์ที่ 2'!F103</f>
        <v>7</v>
      </c>
      <c r="J4" s="151"/>
      <c r="K4" s="150">
        <f>+'โครงการย. 3'!G39</f>
        <v>11</v>
      </c>
      <c r="L4" s="151"/>
      <c r="M4" s="150">
        <f>+'เป้าประสงค์ที่ 3'!F63</f>
        <v>10</v>
      </c>
      <c r="N4" s="151"/>
      <c r="O4" s="150">
        <f>+'โครงการย. 4'!G31</f>
        <v>26</v>
      </c>
      <c r="P4" s="151"/>
      <c r="Q4" s="150">
        <f>+'เป้าประสงค์ที่ 4'!F16</f>
        <v>12</v>
      </c>
      <c r="R4" s="151"/>
      <c r="S4" s="153">
        <f>+C4+G4+K4+O4</f>
        <v>73</v>
      </c>
      <c r="T4" s="153"/>
      <c r="U4" s="153">
        <f>+E4+I4+M4+Q4</f>
        <v>37</v>
      </c>
      <c r="V4" s="153"/>
    </row>
    <row r="5" spans="1:22" ht="70.2">
      <c r="A5" s="139"/>
      <c r="B5" s="140" t="s">
        <v>249</v>
      </c>
      <c r="C5" s="141">
        <f>+'โครงการย. 1'!G81</f>
        <v>17</v>
      </c>
      <c r="D5" s="142">
        <f>+C5*4</f>
        <v>68</v>
      </c>
      <c r="E5" s="137">
        <f>+'เป้าประสงค์ที่ 1'!F39</f>
        <v>2</v>
      </c>
      <c r="F5" s="142">
        <f>+E5*12.5</f>
        <v>25</v>
      </c>
      <c r="G5" s="138">
        <f>+'โครงการย. 2'!G58</f>
        <v>3</v>
      </c>
      <c r="H5" s="143">
        <f>+G5*9.09090909090909</f>
        <v>27.27272727272727</v>
      </c>
      <c r="I5" s="138">
        <f>+'เป้าประสงค์ที่ 2'!F104</f>
        <v>3</v>
      </c>
      <c r="J5" s="143">
        <f>+I5*14.2857142857143</f>
        <v>42.857142857142904</v>
      </c>
      <c r="K5" s="138">
        <f>+'โครงการย. 3'!G40</f>
        <v>10</v>
      </c>
      <c r="L5" s="143">
        <f>+K5*9.09090909090909</f>
        <v>90.909090909090907</v>
      </c>
      <c r="M5" s="138">
        <f>+'เป้าประสงค์ที่ 3'!F64</f>
        <v>7</v>
      </c>
      <c r="N5" s="143">
        <f>+M5*10</f>
        <v>70</v>
      </c>
      <c r="O5" s="138">
        <f>+'โครงการย. 4'!G32</f>
        <v>6</v>
      </c>
      <c r="P5" s="143">
        <f>+O5*3.84615384615385</f>
        <v>23.076923076923098</v>
      </c>
      <c r="Q5" s="138">
        <f>+'เป้าประสงค์ที่ 4'!F17</f>
        <v>2</v>
      </c>
      <c r="R5" s="250">
        <f>+Q5*100/12</f>
        <v>16.666666666666668</v>
      </c>
      <c r="S5" s="151">
        <f t="shared" ref="S5:S10" si="0">+C5+G5+K5+O5</f>
        <v>36</v>
      </c>
      <c r="T5" s="250">
        <f>+S5*1.36986301369863</f>
        <v>49.315068493150683</v>
      </c>
      <c r="U5" s="151">
        <f t="shared" ref="U5:U10" si="1">+E5+I5+M5+Q5</f>
        <v>14</v>
      </c>
      <c r="V5" s="250">
        <f>+U5*2.7027027027027</f>
        <v>37.837837837837796</v>
      </c>
    </row>
    <row r="6" spans="1:22" ht="70.2">
      <c r="A6" s="144"/>
      <c r="B6" s="145" t="s">
        <v>250</v>
      </c>
      <c r="C6" s="141">
        <f>+'โครงการย. 1'!G82</f>
        <v>2</v>
      </c>
      <c r="D6" s="142">
        <f t="shared" ref="D6:D10" si="2">+C6*4</f>
        <v>8</v>
      </c>
      <c r="E6" s="137">
        <f>+'เป้าประสงค์ที่ 1'!F40</f>
        <v>0</v>
      </c>
      <c r="F6" s="142">
        <f t="shared" ref="F6:F10" si="3">+E6*12.5</f>
        <v>0</v>
      </c>
      <c r="G6" s="138">
        <f>+'โครงการย. 2'!G59</f>
        <v>1</v>
      </c>
      <c r="H6" s="143">
        <f t="shared" ref="H6:H10" si="4">+G6*9.09090909090909</f>
        <v>9.0909090909090899</v>
      </c>
      <c r="I6" s="138">
        <f>+'เป้าประสงค์ที่ 2'!F105</f>
        <v>0</v>
      </c>
      <c r="J6" s="143">
        <f t="shared" ref="J6:J10" si="5">+I6*14.2857142857143</f>
        <v>0</v>
      </c>
      <c r="K6" s="138">
        <f>+'โครงการย. 3'!G41</f>
        <v>0</v>
      </c>
      <c r="L6" s="143">
        <f t="shared" ref="L6:L10" si="6">+K6*9.09090909090909</f>
        <v>0</v>
      </c>
      <c r="M6" s="138">
        <f>+'เป้าประสงค์ที่ 3'!F65</f>
        <v>1</v>
      </c>
      <c r="N6" s="143">
        <f t="shared" ref="N6:N10" si="7">+M6*10</f>
        <v>10</v>
      </c>
      <c r="O6" s="138">
        <f>+'โครงการย. 4'!G33</f>
        <v>4</v>
      </c>
      <c r="P6" s="143">
        <f t="shared" ref="P6:P10" si="8">+O6*3.84615384615385</f>
        <v>15.384615384615399</v>
      </c>
      <c r="Q6" s="138">
        <f>+'เป้าประสงค์ที่ 4'!F18</f>
        <v>0</v>
      </c>
      <c r="R6" s="250">
        <f t="shared" ref="R6:R10" si="9">+Q6*100/12</f>
        <v>0</v>
      </c>
      <c r="S6" s="151">
        <f t="shared" si="0"/>
        <v>7</v>
      </c>
      <c r="T6" s="250">
        <f t="shared" ref="T6:T10" si="10">+S6*100/73</f>
        <v>9.5890410958904102</v>
      </c>
      <c r="U6" s="151">
        <f t="shared" si="1"/>
        <v>1</v>
      </c>
      <c r="V6" s="250">
        <f t="shared" ref="V6:V10" si="11">+U6*2.7027027027027</f>
        <v>2.7027027027027</v>
      </c>
    </row>
    <row r="7" spans="1:22" ht="70.2">
      <c r="A7" s="146"/>
      <c r="B7" s="147" t="s">
        <v>251</v>
      </c>
      <c r="C7" s="141">
        <f>+'โครงการย. 1'!G83</f>
        <v>0</v>
      </c>
      <c r="D7" s="142">
        <f t="shared" si="2"/>
        <v>0</v>
      </c>
      <c r="E7" s="137">
        <f>+'เป้าประสงค์ที่ 1'!F41</f>
        <v>0</v>
      </c>
      <c r="F7" s="142">
        <f t="shared" si="3"/>
        <v>0</v>
      </c>
      <c r="G7" s="138">
        <f>+'โครงการย. 2'!G60</f>
        <v>1</v>
      </c>
      <c r="H7" s="143">
        <f t="shared" si="4"/>
        <v>9.0909090909090899</v>
      </c>
      <c r="I7" s="138">
        <f>+'เป้าประสงค์ที่ 2'!F106</f>
        <v>1</v>
      </c>
      <c r="J7" s="143">
        <f t="shared" si="5"/>
        <v>14.285714285714301</v>
      </c>
      <c r="K7" s="138">
        <f>+'โครงการย. 3'!G42</f>
        <v>0</v>
      </c>
      <c r="L7" s="143">
        <f t="shared" si="6"/>
        <v>0</v>
      </c>
      <c r="M7" s="138">
        <f>+'เป้าประสงค์ที่ 3'!F66</f>
        <v>0</v>
      </c>
      <c r="N7" s="143">
        <f t="shared" si="7"/>
        <v>0</v>
      </c>
      <c r="O7" s="138">
        <f>+'โครงการย. 4'!G34</f>
        <v>2</v>
      </c>
      <c r="P7" s="143">
        <f t="shared" si="8"/>
        <v>7.6923076923076996</v>
      </c>
      <c r="Q7" s="138">
        <f>+'เป้าประสงค์ที่ 4'!F19</f>
        <v>1</v>
      </c>
      <c r="R7" s="250">
        <f t="shared" si="9"/>
        <v>8.3333333333333339</v>
      </c>
      <c r="S7" s="151">
        <f t="shared" si="0"/>
        <v>3</v>
      </c>
      <c r="T7" s="250">
        <f t="shared" si="10"/>
        <v>4.1095890410958908</v>
      </c>
      <c r="U7" s="151">
        <f t="shared" si="1"/>
        <v>2</v>
      </c>
      <c r="V7" s="250">
        <f t="shared" si="11"/>
        <v>5.4054054054053999</v>
      </c>
    </row>
    <row r="8" spans="1:22" ht="70.2">
      <c r="A8" s="148"/>
      <c r="B8" s="149" t="s">
        <v>252</v>
      </c>
      <c r="C8" s="141">
        <f>+'โครงการย. 1'!G84</f>
        <v>1</v>
      </c>
      <c r="D8" s="142">
        <f t="shared" si="2"/>
        <v>4</v>
      </c>
      <c r="E8" s="137">
        <f>+'เป้าประสงค์ที่ 1'!F42</f>
        <v>0</v>
      </c>
      <c r="F8" s="142">
        <f t="shared" si="3"/>
        <v>0</v>
      </c>
      <c r="G8" s="138">
        <f>+'โครงการย. 2'!G61</f>
        <v>6</v>
      </c>
      <c r="H8" s="143">
        <f t="shared" si="4"/>
        <v>54.54545454545454</v>
      </c>
      <c r="I8" s="138">
        <f>+'เป้าประสงค์ที่ 2'!F107</f>
        <v>3</v>
      </c>
      <c r="J8" s="143">
        <f t="shared" si="5"/>
        <v>42.857142857142904</v>
      </c>
      <c r="K8" s="138">
        <f>+'โครงการย. 3'!G43</f>
        <v>1</v>
      </c>
      <c r="L8" s="143">
        <f t="shared" si="6"/>
        <v>9.0909090909090899</v>
      </c>
      <c r="M8" s="138">
        <f>+'เป้าประสงค์ที่ 3'!F67</f>
        <v>0</v>
      </c>
      <c r="N8" s="143">
        <f t="shared" si="7"/>
        <v>0</v>
      </c>
      <c r="O8" s="138">
        <f>+'โครงการย. 4'!G35</f>
        <v>5</v>
      </c>
      <c r="P8" s="143">
        <f t="shared" si="8"/>
        <v>19.230769230769248</v>
      </c>
      <c r="Q8" s="138">
        <f>+'เป้าประสงค์ที่ 4'!F20</f>
        <v>5</v>
      </c>
      <c r="R8" s="250">
        <f t="shared" si="9"/>
        <v>41.666666666666664</v>
      </c>
      <c r="S8" s="151">
        <f t="shared" si="0"/>
        <v>13</v>
      </c>
      <c r="T8" s="250">
        <f t="shared" si="10"/>
        <v>17.80821917808219</v>
      </c>
      <c r="U8" s="151">
        <f t="shared" si="1"/>
        <v>8</v>
      </c>
      <c r="V8" s="250">
        <f t="shared" si="11"/>
        <v>21.6216216216216</v>
      </c>
    </row>
    <row r="9" spans="1:22" ht="23.4">
      <c r="A9" s="154"/>
      <c r="B9" s="155" t="s">
        <v>257</v>
      </c>
      <c r="C9" s="141">
        <f>+'โครงการย. 1'!G85</f>
        <v>4</v>
      </c>
      <c r="D9" s="142">
        <f t="shared" si="2"/>
        <v>16</v>
      </c>
      <c r="E9" s="137">
        <f>+'เป้าประสงค์ที่ 1'!F43</f>
        <v>0</v>
      </c>
      <c r="F9" s="142">
        <f t="shared" si="3"/>
        <v>0</v>
      </c>
      <c r="G9" s="138">
        <f>+'โครงการย. 2'!G62</f>
        <v>0</v>
      </c>
      <c r="H9" s="143">
        <f t="shared" si="4"/>
        <v>0</v>
      </c>
      <c r="I9" s="138">
        <f>+'เป้าประสงค์ที่ 2'!F108</f>
        <v>0</v>
      </c>
      <c r="J9" s="143">
        <f t="shared" si="5"/>
        <v>0</v>
      </c>
      <c r="K9" s="138">
        <f>+'โครงการย. 3'!G44</f>
        <v>0</v>
      </c>
      <c r="L9" s="143">
        <f t="shared" si="6"/>
        <v>0</v>
      </c>
      <c r="M9" s="138">
        <f>+'เป้าประสงค์ที่ 3'!F68</f>
        <v>2</v>
      </c>
      <c r="N9" s="143">
        <f t="shared" si="7"/>
        <v>20</v>
      </c>
      <c r="O9" s="138">
        <f>+'โครงการย. 4'!G36</f>
        <v>1</v>
      </c>
      <c r="P9" s="143">
        <f t="shared" si="8"/>
        <v>3.8461538461538463</v>
      </c>
      <c r="Q9" s="138">
        <f>+'เป้าประสงค์ที่ 4'!F21</f>
        <v>0</v>
      </c>
      <c r="R9" s="250">
        <f t="shared" si="9"/>
        <v>0</v>
      </c>
      <c r="S9" s="151">
        <f t="shared" si="0"/>
        <v>5</v>
      </c>
      <c r="T9" s="250">
        <f t="shared" si="10"/>
        <v>6.8493150684931505</v>
      </c>
      <c r="U9" s="151">
        <f t="shared" si="1"/>
        <v>2</v>
      </c>
      <c r="V9" s="250">
        <f t="shared" si="11"/>
        <v>5.4054054054053999</v>
      </c>
    </row>
    <row r="10" spans="1:22" ht="23.4">
      <c r="A10" s="156"/>
      <c r="B10" s="155" t="s">
        <v>255</v>
      </c>
      <c r="C10" s="141">
        <f>+'โครงการย. 1'!G86</f>
        <v>1</v>
      </c>
      <c r="D10" s="142">
        <f t="shared" si="2"/>
        <v>4</v>
      </c>
      <c r="E10" s="137">
        <f>+'เป้าประสงค์ที่ 1'!F44</f>
        <v>6</v>
      </c>
      <c r="F10" s="142">
        <f t="shared" si="3"/>
        <v>75</v>
      </c>
      <c r="G10" s="138">
        <f>+'โครงการย. 2'!G63</f>
        <v>0</v>
      </c>
      <c r="H10" s="143">
        <f t="shared" si="4"/>
        <v>0</v>
      </c>
      <c r="I10" s="138">
        <f>+'เป้าประสงค์ที่ 2'!F109</f>
        <v>0</v>
      </c>
      <c r="J10" s="143">
        <f t="shared" si="5"/>
        <v>0</v>
      </c>
      <c r="K10" s="138">
        <f>+'โครงการย. 3'!G45</f>
        <v>0</v>
      </c>
      <c r="L10" s="143">
        <f t="shared" si="6"/>
        <v>0</v>
      </c>
      <c r="M10" s="138">
        <f>+'เป้าประสงค์ที่ 3'!F69</f>
        <v>0</v>
      </c>
      <c r="N10" s="143">
        <f t="shared" si="7"/>
        <v>0</v>
      </c>
      <c r="O10" s="138">
        <f>+'โครงการย. 4'!G37</f>
        <v>7</v>
      </c>
      <c r="P10" s="143">
        <f t="shared" si="8"/>
        <v>26.923076923076923</v>
      </c>
      <c r="Q10" s="138">
        <f>+'เป้าประสงค์ที่ 4'!F22</f>
        <v>4</v>
      </c>
      <c r="R10" s="250">
        <f t="shared" si="9"/>
        <v>33.333333333333336</v>
      </c>
      <c r="S10" s="151">
        <f t="shared" si="0"/>
        <v>8</v>
      </c>
      <c r="T10" s="250">
        <f t="shared" si="10"/>
        <v>10.95890410958904</v>
      </c>
      <c r="U10" s="151">
        <f t="shared" si="1"/>
        <v>10</v>
      </c>
      <c r="V10" s="250">
        <f t="shared" si="11"/>
        <v>27.027027027027</v>
      </c>
    </row>
  </sheetData>
  <mergeCells count="8">
    <mergeCell ref="A1:V1"/>
    <mergeCell ref="A4:B4"/>
    <mergeCell ref="S2:V2"/>
    <mergeCell ref="A2:B3"/>
    <mergeCell ref="C2:F2"/>
    <mergeCell ref="G2:J2"/>
    <mergeCell ref="K2:N2"/>
    <mergeCell ref="O2:R2"/>
  </mergeCells>
  <pageMargins left="0.70866141732283472" right="0.70866141732283472" top="0.74803149606299213" bottom="0.74803149606299213" header="0.31496062992125984" footer="0.31496062992125984"/>
  <pageSetup paperSize="5"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AD22B-D098-48E5-9284-039322FA14C6}">
  <dimension ref="A1:J37"/>
  <sheetViews>
    <sheetView zoomScaleNormal="100" workbookViewId="0">
      <selection activeCell="C27" sqref="C27"/>
    </sheetView>
  </sheetViews>
  <sheetFormatPr defaultColWidth="8.77734375" defaultRowHeight="21"/>
  <cols>
    <col min="1" max="1" width="8.77734375" style="4"/>
    <col min="2" max="2" width="29.88671875" style="78" hidden="1" customWidth="1"/>
    <col min="3" max="3" width="31.44140625" style="78" customWidth="1"/>
    <col min="4" max="4" width="9.21875" style="4" customWidth="1"/>
    <col min="5" max="5" width="8.77734375" style="4"/>
    <col min="6" max="6" width="10.44140625" style="4" customWidth="1"/>
    <col min="7" max="7" width="12.44140625" style="4" customWidth="1"/>
    <col min="8" max="8" width="51.88671875" style="78" customWidth="1"/>
    <col min="9" max="9" width="26.6640625" style="2" customWidth="1"/>
    <col min="10" max="10" width="35" style="2" customWidth="1"/>
    <col min="11" max="16384" width="8.77734375" style="2"/>
  </cols>
  <sheetData>
    <row r="1" spans="1:10" ht="27" customHeight="1">
      <c r="A1" s="115" t="s">
        <v>403</v>
      </c>
      <c r="B1" s="93"/>
      <c r="C1" s="93"/>
      <c r="D1" s="101"/>
      <c r="E1" s="101"/>
      <c r="F1" s="101"/>
      <c r="G1" s="101"/>
      <c r="H1" s="24"/>
      <c r="I1" s="93"/>
    </row>
    <row r="2" spans="1:10" s="84" customFormat="1" ht="42">
      <c r="A2" s="73" t="s">
        <v>83</v>
      </c>
      <c r="B2" s="10" t="s">
        <v>25</v>
      </c>
      <c r="C2" s="10" t="s">
        <v>103</v>
      </c>
      <c r="D2" s="10" t="s">
        <v>6</v>
      </c>
      <c r="E2" s="10" t="s">
        <v>44</v>
      </c>
      <c r="F2" s="73" t="s">
        <v>1</v>
      </c>
      <c r="G2" s="73" t="s">
        <v>43</v>
      </c>
      <c r="H2" s="72" t="s">
        <v>2</v>
      </c>
      <c r="I2" s="10" t="s">
        <v>3</v>
      </c>
      <c r="J2" s="71" t="s">
        <v>438</v>
      </c>
    </row>
    <row r="3" spans="1:10" s="85" customFormat="1" ht="72">
      <c r="A3" s="8">
        <v>2125</v>
      </c>
      <c r="B3" s="124" t="s">
        <v>227</v>
      </c>
      <c r="C3" s="13" t="s">
        <v>192</v>
      </c>
      <c r="D3" s="11" t="s">
        <v>7</v>
      </c>
      <c r="E3" s="11">
        <v>70</v>
      </c>
      <c r="F3" s="165"/>
      <c r="G3" s="40"/>
      <c r="H3" s="41" t="s">
        <v>296</v>
      </c>
      <c r="I3" s="92" t="s">
        <v>21</v>
      </c>
      <c r="J3" s="87"/>
    </row>
    <row r="4" spans="1:10" s="85" customFormat="1" ht="36">
      <c r="A4" s="8">
        <v>2126</v>
      </c>
      <c r="B4" s="125"/>
      <c r="C4" s="13" t="s">
        <v>193</v>
      </c>
      <c r="D4" s="11" t="s">
        <v>7</v>
      </c>
      <c r="E4" s="11">
        <v>20</v>
      </c>
      <c r="F4" s="165"/>
      <c r="G4" s="40"/>
      <c r="H4" s="41" t="s">
        <v>420</v>
      </c>
      <c r="I4" s="92" t="s">
        <v>21</v>
      </c>
      <c r="J4" s="269" t="s">
        <v>421</v>
      </c>
    </row>
    <row r="5" spans="1:10" s="85" customFormat="1" ht="54">
      <c r="A5" s="8">
        <v>2127</v>
      </c>
      <c r="B5" s="124" t="s">
        <v>194</v>
      </c>
      <c r="C5" s="13" t="s">
        <v>195</v>
      </c>
      <c r="D5" s="11" t="s">
        <v>18</v>
      </c>
      <c r="E5" s="11">
        <v>5</v>
      </c>
      <c r="F5" s="165"/>
      <c r="G5" s="40"/>
      <c r="H5" s="41" t="s">
        <v>259</v>
      </c>
      <c r="I5" s="92" t="s">
        <v>21</v>
      </c>
      <c r="J5" s="87"/>
    </row>
    <row r="6" spans="1:10" s="85" customFormat="1" ht="36">
      <c r="A6" s="8">
        <v>2128</v>
      </c>
      <c r="B6" s="129"/>
      <c r="C6" s="13" t="s">
        <v>196</v>
      </c>
      <c r="D6" s="11" t="s">
        <v>18</v>
      </c>
      <c r="E6" s="11">
        <v>5</v>
      </c>
      <c r="F6" s="165"/>
      <c r="G6" s="40"/>
      <c r="H6" s="41" t="s">
        <v>259</v>
      </c>
      <c r="I6" s="92" t="s">
        <v>21</v>
      </c>
      <c r="J6" s="87"/>
    </row>
    <row r="7" spans="1:10" s="85" customFormat="1" ht="36">
      <c r="A7" s="8">
        <v>2129</v>
      </c>
      <c r="B7" s="125"/>
      <c r="C7" s="13" t="s">
        <v>197</v>
      </c>
      <c r="D7" s="11" t="s">
        <v>18</v>
      </c>
      <c r="E7" s="11">
        <v>5</v>
      </c>
      <c r="F7" s="165"/>
      <c r="G7" s="40"/>
      <c r="H7" s="41" t="s">
        <v>259</v>
      </c>
      <c r="I7" s="92" t="s">
        <v>21</v>
      </c>
      <c r="J7" s="87"/>
    </row>
    <row r="8" spans="1:10" s="85" customFormat="1" ht="90">
      <c r="A8" s="5">
        <v>2130</v>
      </c>
      <c r="B8" s="42" t="s">
        <v>226</v>
      </c>
      <c r="C8" s="13" t="s">
        <v>198</v>
      </c>
      <c r="D8" s="11" t="s">
        <v>199</v>
      </c>
      <c r="E8" s="11">
        <v>4.51</v>
      </c>
      <c r="F8" s="165"/>
      <c r="G8" s="40"/>
      <c r="H8" s="41" t="s">
        <v>432</v>
      </c>
      <c r="I8" s="13" t="s">
        <v>75</v>
      </c>
      <c r="J8" s="18" t="s">
        <v>422</v>
      </c>
    </row>
    <row r="9" spans="1:10" s="85" customFormat="1" ht="72">
      <c r="A9" s="5">
        <v>2131</v>
      </c>
      <c r="B9" s="90"/>
      <c r="C9" s="13" t="s">
        <v>200</v>
      </c>
      <c r="D9" s="11" t="s">
        <v>7</v>
      </c>
      <c r="E9" s="11">
        <v>90</v>
      </c>
      <c r="F9" s="165">
        <v>22.32</v>
      </c>
      <c r="G9" s="40" t="s">
        <v>273</v>
      </c>
      <c r="H9" s="41" t="s">
        <v>483</v>
      </c>
      <c r="I9" s="13" t="s">
        <v>75</v>
      </c>
      <c r="J9" s="87"/>
    </row>
    <row r="10" spans="1:10" s="85" customFormat="1" ht="198">
      <c r="A10" s="5">
        <v>2107</v>
      </c>
      <c r="B10" s="13" t="s">
        <v>224</v>
      </c>
      <c r="C10" s="13" t="s">
        <v>297</v>
      </c>
      <c r="D10" s="11" t="s">
        <v>199</v>
      </c>
      <c r="E10" s="11">
        <v>4.51</v>
      </c>
      <c r="F10" s="165">
        <v>4.53</v>
      </c>
      <c r="G10" s="40" t="s">
        <v>330</v>
      </c>
      <c r="H10" s="41" t="s">
        <v>431</v>
      </c>
      <c r="I10" s="13" t="s">
        <v>75</v>
      </c>
      <c r="J10" s="18" t="s">
        <v>433</v>
      </c>
    </row>
    <row r="11" spans="1:10" s="85" customFormat="1" ht="69.599999999999994">
      <c r="A11" s="5">
        <v>2123</v>
      </c>
      <c r="B11" s="119" t="s">
        <v>225</v>
      </c>
      <c r="C11" s="119" t="s">
        <v>228</v>
      </c>
      <c r="D11" s="134" t="s">
        <v>58</v>
      </c>
      <c r="E11" s="117">
        <v>7</v>
      </c>
      <c r="F11" s="165">
        <v>11</v>
      </c>
      <c r="G11" s="40" t="s">
        <v>330</v>
      </c>
      <c r="H11" s="119" t="s">
        <v>386</v>
      </c>
      <c r="I11" s="119" t="s">
        <v>75</v>
      </c>
      <c r="J11" s="18" t="s">
        <v>430</v>
      </c>
    </row>
    <row r="12" spans="1:10" s="85" customFormat="1" ht="54">
      <c r="A12" s="5">
        <v>2122</v>
      </c>
      <c r="B12" s="126" t="s">
        <v>201</v>
      </c>
      <c r="C12" s="119" t="s">
        <v>387</v>
      </c>
      <c r="D12" s="11" t="s">
        <v>7</v>
      </c>
      <c r="E12" s="117">
        <v>7</v>
      </c>
      <c r="F12" s="165">
        <v>1.18</v>
      </c>
      <c r="G12" s="40" t="s">
        <v>273</v>
      </c>
      <c r="H12" s="41" t="s">
        <v>388</v>
      </c>
      <c r="I12" s="119" t="s">
        <v>75</v>
      </c>
      <c r="J12" s="87"/>
    </row>
    <row r="13" spans="1:10" s="85" customFormat="1" ht="72">
      <c r="A13" s="5">
        <v>2121</v>
      </c>
      <c r="B13" s="130"/>
      <c r="C13" s="13" t="s">
        <v>202</v>
      </c>
      <c r="D13" s="11" t="s">
        <v>7</v>
      </c>
      <c r="E13" s="11">
        <v>44</v>
      </c>
      <c r="F13" s="165">
        <v>41.09</v>
      </c>
      <c r="G13" s="40" t="s">
        <v>331</v>
      </c>
      <c r="H13" s="41" t="s">
        <v>389</v>
      </c>
      <c r="I13" s="13" t="s">
        <v>75</v>
      </c>
      <c r="J13" s="268" t="s">
        <v>429</v>
      </c>
    </row>
    <row r="14" spans="1:10" s="85" customFormat="1" ht="72">
      <c r="A14" s="5">
        <v>2120</v>
      </c>
      <c r="B14" s="127"/>
      <c r="C14" s="13" t="s">
        <v>390</v>
      </c>
      <c r="D14" s="11" t="s">
        <v>7</v>
      </c>
      <c r="E14" s="11">
        <v>54</v>
      </c>
      <c r="F14" s="165">
        <v>42.28</v>
      </c>
      <c r="G14" s="40" t="s">
        <v>331</v>
      </c>
      <c r="H14" s="41" t="s">
        <v>391</v>
      </c>
      <c r="I14" s="13" t="s">
        <v>75</v>
      </c>
      <c r="J14" s="268" t="s">
        <v>428</v>
      </c>
    </row>
    <row r="15" spans="1:10" s="85" customFormat="1" ht="306">
      <c r="A15" s="5">
        <v>2119</v>
      </c>
      <c r="B15" s="119" t="s">
        <v>203</v>
      </c>
      <c r="C15" s="119" t="s">
        <v>229</v>
      </c>
      <c r="D15" s="117" t="s">
        <v>168</v>
      </c>
      <c r="E15" s="117">
        <v>4</v>
      </c>
      <c r="F15" s="165">
        <v>3</v>
      </c>
      <c r="G15" s="40" t="s">
        <v>240</v>
      </c>
      <c r="H15" s="41" t="s">
        <v>392</v>
      </c>
      <c r="I15" s="119" t="s">
        <v>75</v>
      </c>
      <c r="J15" s="87"/>
    </row>
    <row r="16" spans="1:10" s="85" customFormat="1" ht="90">
      <c r="A16" s="5">
        <v>2118</v>
      </c>
      <c r="B16" s="119" t="s">
        <v>223</v>
      </c>
      <c r="C16" s="119" t="s">
        <v>230</v>
      </c>
      <c r="D16" s="117" t="s">
        <v>7</v>
      </c>
      <c r="E16" s="117">
        <v>100</v>
      </c>
      <c r="F16" s="165">
        <v>44.84</v>
      </c>
      <c r="G16" s="40" t="s">
        <v>273</v>
      </c>
      <c r="H16" s="41" t="s">
        <v>393</v>
      </c>
      <c r="I16" s="119" t="s">
        <v>75</v>
      </c>
      <c r="J16" s="87"/>
    </row>
    <row r="17" spans="1:10" s="85" customFormat="1" ht="90">
      <c r="A17" s="5">
        <v>2117</v>
      </c>
      <c r="B17" s="13" t="s">
        <v>204</v>
      </c>
      <c r="C17" s="13" t="s">
        <v>205</v>
      </c>
      <c r="D17" s="11" t="s">
        <v>7</v>
      </c>
      <c r="E17" s="11">
        <v>100</v>
      </c>
      <c r="F17" s="165">
        <v>27.93</v>
      </c>
      <c r="G17" s="40" t="s">
        <v>273</v>
      </c>
      <c r="H17" s="41" t="s">
        <v>394</v>
      </c>
      <c r="I17" s="13" t="s">
        <v>75</v>
      </c>
      <c r="J17" s="87"/>
    </row>
    <row r="18" spans="1:10" s="85" customFormat="1" ht="90">
      <c r="A18" s="5">
        <v>2116</v>
      </c>
      <c r="B18" s="13" t="s">
        <v>206</v>
      </c>
      <c r="C18" s="13" t="s">
        <v>207</v>
      </c>
      <c r="D18" s="11" t="s">
        <v>7</v>
      </c>
      <c r="E18" s="11">
        <v>40</v>
      </c>
      <c r="F18" s="165">
        <v>21.95</v>
      </c>
      <c r="G18" s="40" t="s">
        <v>240</v>
      </c>
      <c r="H18" s="41" t="s">
        <v>395</v>
      </c>
      <c r="I18" s="13" t="s">
        <v>75</v>
      </c>
      <c r="J18" s="87"/>
    </row>
    <row r="19" spans="1:10" s="85" customFormat="1" ht="72">
      <c r="A19" s="5">
        <v>2115</v>
      </c>
      <c r="B19" s="92" t="s">
        <v>208</v>
      </c>
      <c r="C19" s="13" t="s">
        <v>209</v>
      </c>
      <c r="D19" s="11" t="s">
        <v>210</v>
      </c>
      <c r="E19" s="135" t="s">
        <v>237</v>
      </c>
      <c r="F19" s="135" t="s">
        <v>239</v>
      </c>
      <c r="G19" s="40" t="s">
        <v>240</v>
      </c>
      <c r="H19" s="41" t="s">
        <v>238</v>
      </c>
      <c r="I19" s="13" t="s">
        <v>211</v>
      </c>
      <c r="J19" s="87"/>
    </row>
    <row r="20" spans="1:10" s="85" customFormat="1" ht="252">
      <c r="A20" s="5">
        <v>2114</v>
      </c>
      <c r="B20" s="13" t="s">
        <v>212</v>
      </c>
      <c r="C20" s="13" t="s">
        <v>213</v>
      </c>
      <c r="D20" s="11" t="s">
        <v>214</v>
      </c>
      <c r="E20" s="11">
        <v>3</v>
      </c>
      <c r="F20" s="165">
        <v>3</v>
      </c>
      <c r="G20" s="40" t="s">
        <v>330</v>
      </c>
      <c r="H20" s="41" t="s">
        <v>402</v>
      </c>
      <c r="I20" s="13" t="s">
        <v>75</v>
      </c>
      <c r="J20" s="87"/>
    </row>
    <row r="21" spans="1:10" s="85" customFormat="1" ht="90">
      <c r="A21" s="5">
        <v>2132</v>
      </c>
      <c r="B21" s="13" t="s">
        <v>215</v>
      </c>
      <c r="C21" s="13" t="s">
        <v>216</v>
      </c>
      <c r="D21" s="11" t="s">
        <v>7</v>
      </c>
      <c r="E21" s="11">
        <v>70</v>
      </c>
      <c r="F21" s="165">
        <v>33.33</v>
      </c>
      <c r="G21" s="40" t="s">
        <v>273</v>
      </c>
      <c r="H21" s="41" t="s">
        <v>385</v>
      </c>
      <c r="I21" s="13" t="s">
        <v>75</v>
      </c>
      <c r="J21" s="87"/>
    </row>
    <row r="22" spans="1:10" s="7" customFormat="1" ht="162">
      <c r="A22" s="5">
        <v>2113</v>
      </c>
      <c r="B22" s="13" t="s">
        <v>222</v>
      </c>
      <c r="C22" s="13" t="s">
        <v>231</v>
      </c>
      <c r="D22" s="11" t="s">
        <v>120</v>
      </c>
      <c r="E22" s="128">
        <v>1000</v>
      </c>
      <c r="F22" s="205">
        <v>7836</v>
      </c>
      <c r="G22" s="40" t="s">
        <v>330</v>
      </c>
      <c r="H22" s="16" t="s">
        <v>397</v>
      </c>
      <c r="I22" s="13" t="s">
        <v>128</v>
      </c>
      <c r="J22" s="18" t="s">
        <v>427</v>
      </c>
    </row>
    <row r="23" spans="1:10" s="7" customFormat="1" ht="288">
      <c r="A23" s="5">
        <v>2112</v>
      </c>
      <c r="B23" s="124" t="s">
        <v>221</v>
      </c>
      <c r="C23" s="13" t="s">
        <v>232</v>
      </c>
      <c r="D23" s="11" t="s">
        <v>7</v>
      </c>
      <c r="E23" s="11">
        <v>70</v>
      </c>
      <c r="F23" s="9">
        <v>40</v>
      </c>
      <c r="G23" s="5" t="s">
        <v>240</v>
      </c>
      <c r="H23" s="16" t="s">
        <v>396</v>
      </c>
      <c r="I23" s="13" t="s">
        <v>75</v>
      </c>
      <c r="J23" s="18" t="s">
        <v>426</v>
      </c>
    </row>
    <row r="24" spans="1:10" s="7" customFormat="1" ht="108">
      <c r="A24" s="5">
        <v>2111</v>
      </c>
      <c r="B24" s="125"/>
      <c r="C24" s="13" t="s">
        <v>217</v>
      </c>
      <c r="D24" s="11" t="s">
        <v>7</v>
      </c>
      <c r="E24" s="11">
        <v>5</v>
      </c>
      <c r="F24" s="267" t="s">
        <v>423</v>
      </c>
      <c r="G24" s="5" t="s">
        <v>273</v>
      </c>
      <c r="H24" s="16" t="s">
        <v>424</v>
      </c>
      <c r="I24" s="13" t="s">
        <v>75</v>
      </c>
      <c r="J24" s="18"/>
    </row>
    <row r="25" spans="1:10" s="7" customFormat="1" ht="324">
      <c r="A25" s="40">
        <v>2110</v>
      </c>
      <c r="B25" s="246" t="s">
        <v>218</v>
      </c>
      <c r="C25" s="246" t="s">
        <v>219</v>
      </c>
      <c r="D25" s="195" t="s">
        <v>7</v>
      </c>
      <c r="E25" s="247">
        <v>20</v>
      </c>
      <c r="F25" s="165">
        <v>26.05</v>
      </c>
      <c r="G25" s="40" t="s">
        <v>330</v>
      </c>
      <c r="H25" s="41" t="s">
        <v>399</v>
      </c>
      <c r="I25" s="246" t="s">
        <v>75</v>
      </c>
      <c r="J25" s="43"/>
    </row>
    <row r="26" spans="1:10" s="7" customFormat="1" ht="234">
      <c r="A26" s="190"/>
      <c r="B26" s="248"/>
      <c r="C26" s="248"/>
      <c r="D26" s="198"/>
      <c r="E26" s="249"/>
      <c r="F26" s="200"/>
      <c r="G26" s="190"/>
      <c r="H26" s="201" t="s">
        <v>398</v>
      </c>
      <c r="I26" s="248"/>
      <c r="J26" s="100"/>
    </row>
    <row r="27" spans="1:10" s="7" customFormat="1" ht="36">
      <c r="A27" s="5">
        <v>2109</v>
      </c>
      <c r="B27" s="131" t="s">
        <v>220</v>
      </c>
      <c r="C27" s="92" t="s">
        <v>235</v>
      </c>
      <c r="D27" s="11" t="s">
        <v>7</v>
      </c>
      <c r="E27" s="102">
        <v>90</v>
      </c>
      <c r="F27" s="9">
        <v>0</v>
      </c>
      <c r="G27" s="5"/>
      <c r="H27" s="16" t="s">
        <v>400</v>
      </c>
      <c r="I27" s="92" t="s">
        <v>236</v>
      </c>
      <c r="J27" s="18" t="s">
        <v>425</v>
      </c>
    </row>
    <row r="28" spans="1:10" s="7" customFormat="1" ht="36">
      <c r="A28" s="5">
        <v>2108</v>
      </c>
      <c r="B28" s="132"/>
      <c r="C28" s="13" t="s">
        <v>233</v>
      </c>
      <c r="D28" s="11" t="s">
        <v>199</v>
      </c>
      <c r="E28" s="11">
        <v>4.5</v>
      </c>
      <c r="F28" s="9"/>
      <c r="G28" s="5"/>
      <c r="H28" s="16" t="s">
        <v>401</v>
      </c>
      <c r="I28" s="92" t="s">
        <v>236</v>
      </c>
      <c r="J28" s="18"/>
    </row>
    <row r="29" spans="1:10" s="7" customFormat="1" ht="36">
      <c r="A29" s="5">
        <v>2134</v>
      </c>
      <c r="B29" s="133"/>
      <c r="C29" s="13" t="s">
        <v>234</v>
      </c>
      <c r="D29" s="11" t="s">
        <v>9</v>
      </c>
      <c r="E29" s="11">
        <v>200</v>
      </c>
      <c r="F29" s="9"/>
      <c r="G29" s="5"/>
      <c r="H29" s="17" t="s">
        <v>296</v>
      </c>
      <c r="I29" s="92" t="s">
        <v>236</v>
      </c>
      <c r="J29" s="18"/>
    </row>
    <row r="30" spans="1:10" ht="28.8">
      <c r="B30" s="79"/>
      <c r="D30" s="105"/>
      <c r="E30" s="105"/>
    </row>
    <row r="31" spans="1:10" s="65" customFormat="1" ht="33.6" customHeight="1">
      <c r="A31" s="4"/>
      <c r="B31" s="79"/>
      <c r="C31" s="114" t="s">
        <v>190</v>
      </c>
      <c r="D31" s="106"/>
      <c r="E31" s="106"/>
      <c r="F31" s="105"/>
      <c r="G31" s="105">
        <v>26</v>
      </c>
      <c r="H31" s="64" t="s">
        <v>19</v>
      </c>
      <c r="I31" s="2"/>
    </row>
    <row r="32" spans="1:10" ht="52.05" customHeight="1">
      <c r="A32" s="74"/>
      <c r="B32" s="80"/>
      <c r="C32" s="289" t="s">
        <v>13</v>
      </c>
      <c r="D32" s="289"/>
      <c r="E32" s="289"/>
      <c r="F32" s="289"/>
      <c r="G32" s="240">
        <f>COUNTIF(G3:G29,"สีแดง")</f>
        <v>6</v>
      </c>
      <c r="H32" s="164" t="s">
        <v>417</v>
      </c>
    </row>
    <row r="33" spans="1:8" ht="52.05" customHeight="1">
      <c r="A33" s="75"/>
      <c r="B33" s="81"/>
      <c r="C33" s="290" t="s">
        <v>14</v>
      </c>
      <c r="D33" s="290"/>
      <c r="E33" s="290"/>
      <c r="F33" s="290"/>
      <c r="G33" s="240">
        <f>COUNTIF(G3:G29,"สีส้ม")</f>
        <v>4</v>
      </c>
      <c r="H33" s="164" t="s">
        <v>418</v>
      </c>
    </row>
    <row r="34" spans="1:8" ht="52.05" customHeight="1">
      <c r="A34" s="76"/>
      <c r="B34" s="82"/>
      <c r="C34" s="291" t="s">
        <v>15</v>
      </c>
      <c r="D34" s="291"/>
      <c r="E34" s="291"/>
      <c r="F34" s="291"/>
      <c r="G34" s="240">
        <f>COUNTIF(G3:G29,"สีเหลือง")</f>
        <v>2</v>
      </c>
      <c r="H34" s="164" t="s">
        <v>437</v>
      </c>
    </row>
    <row r="35" spans="1:8" ht="52.05" customHeight="1">
      <c r="A35" s="77"/>
      <c r="B35" s="83"/>
      <c r="C35" s="286" t="s">
        <v>16</v>
      </c>
      <c r="D35" s="286"/>
      <c r="E35" s="286"/>
      <c r="F35" s="286"/>
      <c r="G35" s="240">
        <f>COUNTIF(G3:G29,"สีเขียว")</f>
        <v>5</v>
      </c>
      <c r="H35" s="164" t="s">
        <v>436</v>
      </c>
    </row>
    <row r="36" spans="1:8" ht="52.05" customHeight="1">
      <c r="A36" s="180"/>
      <c r="B36" s="157"/>
      <c r="C36" s="243" t="s">
        <v>257</v>
      </c>
      <c r="F36" s="245"/>
      <c r="G36" s="240">
        <v>1</v>
      </c>
      <c r="H36" s="163" t="s">
        <v>419</v>
      </c>
    </row>
    <row r="37" spans="1:8" ht="25.8">
      <c r="B37" s="4"/>
      <c r="C37" s="158" t="s">
        <v>258</v>
      </c>
      <c r="F37" s="245"/>
      <c r="G37" s="240">
        <v>7</v>
      </c>
      <c r="H37" s="163" t="s">
        <v>256</v>
      </c>
    </row>
  </sheetData>
  <mergeCells count="4">
    <mergeCell ref="C32:F32"/>
    <mergeCell ref="C33:F33"/>
    <mergeCell ref="C34:F34"/>
    <mergeCell ref="C35:F35"/>
  </mergeCells>
  <phoneticPr fontId="31" type="noConversion"/>
  <pageMargins left="0.70866141732283472" right="0.70866141732283472" top="0.74803149606299213" bottom="0.74803149606299213" header="0.31496062992125984" footer="0.31496062992125984"/>
  <pageSetup paperSize="5" scale="94" orientation="landscape" r:id="rId1"/>
  <rowBreaks count="1" manualBreakCount="1">
    <brk id="3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114EC-A246-41A7-B2E1-C68A7FCD6CFE}">
  <dimension ref="A1:I13"/>
  <sheetViews>
    <sheetView topLeftCell="A8" zoomScaleNormal="100" workbookViewId="0">
      <selection activeCell="B12" sqref="B12"/>
    </sheetView>
  </sheetViews>
  <sheetFormatPr defaultColWidth="8.77734375" defaultRowHeight="21"/>
  <cols>
    <col min="1" max="1" width="8.77734375" style="4"/>
    <col min="2" max="2" width="31.44140625" style="2" customWidth="1"/>
    <col min="3" max="3" width="9.109375" style="2" customWidth="1"/>
    <col min="4" max="4" width="8.77734375" style="4"/>
    <col min="5" max="5" width="10.44140625" style="4" customWidth="1"/>
    <col min="6" max="6" width="12.44140625" style="2" customWidth="1"/>
    <col min="7" max="7" width="51.88671875" style="2" customWidth="1"/>
    <col min="8" max="8" width="26.6640625" style="2" customWidth="1"/>
    <col min="9" max="9" width="35" style="2" customWidth="1"/>
    <col min="10" max="16384" width="8.77734375" style="2"/>
  </cols>
  <sheetData>
    <row r="1" spans="1:9" ht="23.4">
      <c r="A1" s="287" t="s">
        <v>0</v>
      </c>
      <c r="B1" s="287"/>
      <c r="C1" s="287"/>
      <c r="D1" s="287"/>
      <c r="E1" s="287"/>
      <c r="F1" s="287"/>
      <c r="G1" s="287"/>
      <c r="H1" s="287"/>
    </row>
    <row r="2" spans="1:9" s="3" customFormat="1" ht="42">
      <c r="A2" s="1" t="s">
        <v>83</v>
      </c>
      <c r="B2" s="1" t="s">
        <v>0</v>
      </c>
      <c r="C2" s="10" t="s">
        <v>6</v>
      </c>
      <c r="D2" s="1" t="s">
        <v>44</v>
      </c>
      <c r="E2" s="1" t="s">
        <v>1</v>
      </c>
      <c r="F2" s="1" t="s">
        <v>43</v>
      </c>
      <c r="G2" s="1" t="s">
        <v>2</v>
      </c>
      <c r="H2" s="1" t="s">
        <v>3</v>
      </c>
      <c r="I2" s="71" t="s">
        <v>438</v>
      </c>
    </row>
    <row r="3" spans="1:9" s="7" customFormat="1" ht="54">
      <c r="A3" s="5">
        <v>2060</v>
      </c>
      <c r="B3" s="6" t="s">
        <v>80</v>
      </c>
      <c r="C3" s="5" t="s">
        <v>18</v>
      </c>
      <c r="D3" s="5">
        <v>5</v>
      </c>
      <c r="E3" s="5"/>
      <c r="F3" s="6"/>
      <c r="G3" s="41" t="s">
        <v>259</v>
      </c>
      <c r="H3" s="6" t="s">
        <v>21</v>
      </c>
      <c r="I3" s="6"/>
    </row>
    <row r="4" spans="1:9" s="7" customFormat="1" ht="54">
      <c r="A4" s="5">
        <v>2059</v>
      </c>
      <c r="B4" s="6" t="s">
        <v>81</v>
      </c>
      <c r="C4" s="5" t="s">
        <v>18</v>
      </c>
      <c r="D4" s="5">
        <v>5</v>
      </c>
      <c r="E4" s="5"/>
      <c r="F4" s="6"/>
      <c r="G4" s="41" t="s">
        <v>259</v>
      </c>
      <c r="H4" s="6" t="s">
        <v>21</v>
      </c>
      <c r="I4" s="6"/>
    </row>
    <row r="5" spans="1:9" s="7" customFormat="1" ht="72">
      <c r="A5" s="5">
        <v>2058</v>
      </c>
      <c r="B5" s="6" t="s">
        <v>82</v>
      </c>
      <c r="C5" s="5" t="s">
        <v>18</v>
      </c>
      <c r="D5" s="5">
        <v>5</v>
      </c>
      <c r="E5" s="5"/>
      <c r="F5" s="6"/>
      <c r="G5" s="17" t="s">
        <v>259</v>
      </c>
      <c r="H5" s="6" t="s">
        <v>21</v>
      </c>
      <c r="I5" s="6"/>
    </row>
    <row r="7" spans="1:9" s="65" customFormat="1" ht="28.8">
      <c r="A7" s="62"/>
      <c r="B7" s="288" t="s">
        <v>17</v>
      </c>
      <c r="C7" s="288"/>
      <c r="D7" s="288"/>
      <c r="E7" s="288"/>
      <c r="F7" s="63">
        <v>3</v>
      </c>
      <c r="G7" s="64" t="s">
        <v>19</v>
      </c>
    </row>
    <row r="8" spans="1:9" ht="52.05" customHeight="1">
      <c r="A8" s="19"/>
      <c r="B8" s="289" t="s">
        <v>13</v>
      </c>
      <c r="C8" s="289"/>
      <c r="D8" s="289"/>
      <c r="E8" s="289"/>
      <c r="F8" s="163">
        <f>COUNTIF(F3:F5,"สีแดง")</f>
        <v>0</v>
      </c>
      <c r="G8" s="163" t="s">
        <v>20</v>
      </c>
    </row>
    <row r="9" spans="1:9" ht="52.05" customHeight="1">
      <c r="A9" s="20"/>
      <c r="B9" s="290" t="s">
        <v>14</v>
      </c>
      <c r="C9" s="290"/>
      <c r="D9" s="290"/>
      <c r="E9" s="290"/>
      <c r="F9" s="163">
        <f>COUNTIF(F3:F5,"สีส้ม")</f>
        <v>0</v>
      </c>
      <c r="G9" s="163" t="s">
        <v>20</v>
      </c>
    </row>
    <row r="10" spans="1:9" ht="52.05" customHeight="1">
      <c r="A10" s="21"/>
      <c r="B10" s="291" t="s">
        <v>15</v>
      </c>
      <c r="C10" s="291"/>
      <c r="D10" s="291"/>
      <c r="E10" s="291"/>
      <c r="F10" s="163">
        <f>COUNTIF(F3:F5,"สีเหลือง")</f>
        <v>0</v>
      </c>
      <c r="G10" s="163" t="s">
        <v>20</v>
      </c>
    </row>
    <row r="11" spans="1:9" ht="52.05" customHeight="1">
      <c r="A11" s="22"/>
      <c r="B11" s="286" t="s">
        <v>16</v>
      </c>
      <c r="C11" s="286"/>
      <c r="D11" s="286"/>
      <c r="E11" s="286"/>
      <c r="F11" s="163">
        <f>COUNTIF(F3:F5,"สีเขียว")</f>
        <v>0</v>
      </c>
      <c r="G11" s="163" t="s">
        <v>20</v>
      </c>
    </row>
    <row r="12" spans="1:9" ht="52.05" customHeight="1">
      <c r="A12" s="157"/>
      <c r="B12" s="242" t="s">
        <v>257</v>
      </c>
      <c r="F12" s="163">
        <v>0</v>
      </c>
      <c r="G12" s="163" t="s">
        <v>20</v>
      </c>
    </row>
    <row r="13" spans="1:9" ht="25.8">
      <c r="B13" s="158" t="s">
        <v>258</v>
      </c>
      <c r="F13" s="163">
        <v>3</v>
      </c>
      <c r="G13" s="163" t="s">
        <v>256</v>
      </c>
    </row>
  </sheetData>
  <mergeCells count="6">
    <mergeCell ref="B11:E11"/>
    <mergeCell ref="A1:H1"/>
    <mergeCell ref="B7:E7"/>
    <mergeCell ref="B8:E8"/>
    <mergeCell ref="B9:E9"/>
    <mergeCell ref="B10:E10"/>
  </mergeCells>
  <pageMargins left="0.70866141732283472" right="0.70866141732283472" top="0.74803149606299213" bottom="0.74803149606299213" header="0.31496062992125984" footer="0.31496062992125984"/>
  <pageSetup paperSize="5" scale="94" orientation="landscape"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567D-C7B3-415C-9E57-538BA43E1D52}">
  <dimension ref="A1:I44"/>
  <sheetViews>
    <sheetView topLeftCell="A37" zoomScale="120" zoomScaleNormal="120" workbookViewId="0">
      <selection activeCell="A43" sqref="A43:XFD43"/>
    </sheetView>
  </sheetViews>
  <sheetFormatPr defaultColWidth="8.77734375" defaultRowHeight="21"/>
  <cols>
    <col min="1" max="1" width="8.77734375" style="4"/>
    <col min="2" max="2" width="31.44140625" style="2" customWidth="1"/>
    <col min="3" max="3" width="9.21875" style="4" customWidth="1"/>
    <col min="4" max="4" width="8.77734375" style="4"/>
    <col min="5" max="5" width="10.44140625" style="4" customWidth="1"/>
    <col min="6" max="6" width="12.44140625" style="2" customWidth="1"/>
    <col min="7" max="7" width="51.88671875" style="2" customWidth="1"/>
    <col min="8" max="8" width="26.6640625" style="2" customWidth="1"/>
    <col min="9" max="9" width="35" style="2" customWidth="1"/>
    <col min="10" max="16384" width="8.77734375" style="2"/>
  </cols>
  <sheetData>
    <row r="1" spans="1:9" ht="23.4">
      <c r="A1" s="287" t="s">
        <v>5</v>
      </c>
      <c r="B1" s="287"/>
      <c r="C1" s="287"/>
      <c r="D1" s="287"/>
      <c r="E1" s="287"/>
      <c r="F1" s="287"/>
      <c r="G1" s="287"/>
      <c r="H1" s="287"/>
    </row>
    <row r="2" spans="1:9" s="3" customFormat="1" ht="42">
      <c r="A2" s="1" t="s">
        <v>83</v>
      </c>
      <c r="B2" s="10" t="s">
        <v>41</v>
      </c>
      <c r="C2" s="10" t="s">
        <v>6</v>
      </c>
      <c r="D2" s="1" t="s">
        <v>44</v>
      </c>
      <c r="E2" s="1" t="s">
        <v>1</v>
      </c>
      <c r="F2" s="1" t="s">
        <v>43</v>
      </c>
      <c r="G2" s="1" t="s">
        <v>2</v>
      </c>
      <c r="H2" s="10" t="s">
        <v>3</v>
      </c>
      <c r="I2" s="1" t="s">
        <v>4</v>
      </c>
    </row>
    <row r="3" spans="1:9" s="7" customFormat="1" ht="90">
      <c r="A3" s="40">
        <v>2021</v>
      </c>
      <c r="B3" s="39" t="s">
        <v>91</v>
      </c>
      <c r="C3" s="11" t="s">
        <v>7</v>
      </c>
      <c r="D3" s="11">
        <v>20</v>
      </c>
      <c r="E3" s="40">
        <v>0</v>
      </c>
      <c r="F3" s="40" t="s">
        <v>273</v>
      </c>
      <c r="G3" s="41" t="s">
        <v>272</v>
      </c>
      <c r="H3" s="42" t="s">
        <v>10</v>
      </c>
      <c r="I3" s="43" t="s">
        <v>440</v>
      </c>
    </row>
    <row r="4" spans="1:9" s="7" customFormat="1" ht="18">
      <c r="A4" s="46"/>
      <c r="B4" s="52" t="s">
        <v>40</v>
      </c>
      <c r="C4" s="53"/>
      <c r="D4" s="53"/>
      <c r="E4" s="54"/>
      <c r="F4" s="46"/>
      <c r="G4" s="47"/>
      <c r="H4" s="48"/>
      <c r="I4" s="49"/>
    </row>
    <row r="5" spans="1:9" s="32" customFormat="1">
      <c r="A5" s="26"/>
      <c r="B5" s="50" t="s">
        <v>12</v>
      </c>
      <c r="C5" s="27"/>
      <c r="D5" s="28"/>
      <c r="E5" s="28"/>
      <c r="F5" s="29"/>
      <c r="G5" s="30"/>
      <c r="H5" s="31"/>
      <c r="I5" s="44"/>
    </row>
    <row r="6" spans="1:9" s="32" customFormat="1">
      <c r="A6" s="26"/>
      <c r="B6" s="15" t="s">
        <v>27</v>
      </c>
      <c r="C6" s="27"/>
      <c r="D6" s="33"/>
      <c r="E6" s="33"/>
      <c r="F6" s="29"/>
      <c r="G6" s="30"/>
      <c r="H6" s="31"/>
      <c r="I6" s="44"/>
    </row>
    <row r="7" spans="1:9" s="32" customFormat="1">
      <c r="A7" s="26"/>
      <c r="B7" s="15" t="s">
        <v>28</v>
      </c>
      <c r="C7" s="27"/>
      <c r="D7" s="33"/>
      <c r="E7" s="33"/>
      <c r="F7" s="29"/>
      <c r="G7" s="30"/>
      <c r="H7" s="31"/>
      <c r="I7" s="44"/>
    </row>
    <row r="8" spans="1:9" s="32" customFormat="1">
      <c r="A8" s="26"/>
      <c r="B8" s="15" t="s">
        <v>29</v>
      </c>
      <c r="C8" s="27"/>
      <c r="D8" s="33"/>
      <c r="E8" s="33"/>
      <c r="F8" s="29"/>
      <c r="G8" s="30"/>
      <c r="H8" s="31"/>
      <c r="I8" s="44"/>
    </row>
    <row r="9" spans="1:9" s="32" customFormat="1">
      <c r="A9" s="26"/>
      <c r="B9" s="15" t="s">
        <v>30</v>
      </c>
      <c r="C9" s="27"/>
      <c r="D9" s="33"/>
      <c r="E9" s="33"/>
      <c r="F9" s="29"/>
      <c r="G9" s="30"/>
      <c r="H9" s="31"/>
      <c r="I9" s="44"/>
    </row>
    <row r="10" spans="1:9" s="32" customFormat="1">
      <c r="A10" s="26"/>
      <c r="B10" s="15" t="s">
        <v>31</v>
      </c>
      <c r="C10" s="27"/>
      <c r="D10" s="33"/>
      <c r="E10" s="33"/>
      <c r="F10" s="29"/>
      <c r="G10" s="30"/>
      <c r="H10" s="31"/>
      <c r="I10" s="44"/>
    </row>
    <row r="11" spans="1:9" s="32" customFormat="1">
      <c r="A11" s="26"/>
      <c r="B11" s="15" t="s">
        <v>32</v>
      </c>
      <c r="C11" s="27"/>
      <c r="D11" s="33"/>
      <c r="E11" s="33"/>
      <c r="F11" s="29"/>
      <c r="G11" s="30"/>
      <c r="H11" s="31"/>
      <c r="I11" s="44"/>
    </row>
    <row r="12" spans="1:9" s="32" customFormat="1">
      <c r="A12" s="26"/>
      <c r="B12" s="15" t="s">
        <v>33</v>
      </c>
      <c r="C12" s="27"/>
      <c r="D12" s="33"/>
      <c r="E12" s="33"/>
      <c r="F12" s="29"/>
      <c r="G12" s="30"/>
      <c r="H12" s="31"/>
      <c r="I12" s="44"/>
    </row>
    <row r="13" spans="1:9" s="32" customFormat="1">
      <c r="A13" s="26"/>
      <c r="B13" s="51" t="s">
        <v>39</v>
      </c>
      <c r="C13" s="34"/>
      <c r="D13" s="35"/>
      <c r="E13" s="35"/>
      <c r="F13" s="36"/>
      <c r="G13" s="37"/>
      <c r="H13" s="38"/>
      <c r="I13" s="45"/>
    </row>
    <row r="14" spans="1:9" s="7" customFormat="1" ht="36">
      <c r="A14" s="40">
        <v>2022</v>
      </c>
      <c r="B14" s="39" t="s">
        <v>92</v>
      </c>
      <c r="C14" s="11" t="s">
        <v>8</v>
      </c>
      <c r="D14" s="11">
        <v>35</v>
      </c>
      <c r="E14" s="161">
        <f>+D29</f>
        <v>0</v>
      </c>
      <c r="F14" s="40" t="s">
        <v>273</v>
      </c>
      <c r="G14" s="41" t="s">
        <v>268</v>
      </c>
      <c r="H14" s="42" t="s">
        <v>11</v>
      </c>
      <c r="I14" s="43"/>
    </row>
    <row r="15" spans="1:9" s="7" customFormat="1" ht="18">
      <c r="A15" s="46"/>
      <c r="B15" s="52" t="s">
        <v>40</v>
      </c>
      <c r="C15" s="53" t="s">
        <v>260</v>
      </c>
      <c r="D15" s="53" t="s">
        <v>261</v>
      </c>
      <c r="E15" s="54"/>
      <c r="F15" s="46"/>
      <c r="G15" s="47"/>
      <c r="H15" s="48"/>
      <c r="I15" s="49"/>
    </row>
    <row r="16" spans="1:9" s="32" customFormat="1">
      <c r="A16" s="26"/>
      <c r="B16" s="55" t="s">
        <v>12</v>
      </c>
      <c r="C16" s="159" t="s">
        <v>262</v>
      </c>
      <c r="D16" s="28"/>
      <c r="E16" s="28"/>
      <c r="F16" s="29"/>
      <c r="G16" s="30"/>
      <c r="H16" s="31"/>
      <c r="I16" s="44"/>
    </row>
    <row r="17" spans="1:9" s="32" customFormat="1">
      <c r="A17" s="26"/>
      <c r="B17" s="56" t="s">
        <v>27</v>
      </c>
      <c r="C17" s="159" t="s">
        <v>263</v>
      </c>
      <c r="D17" s="33"/>
      <c r="E17" s="33"/>
      <c r="F17" s="29"/>
      <c r="G17" s="30"/>
      <c r="H17" s="31"/>
      <c r="I17" s="44"/>
    </row>
    <row r="18" spans="1:9" s="32" customFormat="1">
      <c r="A18" s="26"/>
      <c r="B18" s="56" t="s">
        <v>28</v>
      </c>
      <c r="C18" s="159" t="s">
        <v>263</v>
      </c>
      <c r="D18" s="33"/>
      <c r="E18" s="33"/>
      <c r="F18" s="29"/>
      <c r="G18" s="30"/>
      <c r="H18" s="31"/>
      <c r="I18" s="44"/>
    </row>
    <row r="19" spans="1:9" s="32" customFormat="1">
      <c r="A19" s="26"/>
      <c r="B19" s="56" t="s">
        <v>29</v>
      </c>
      <c r="C19" s="159" t="s">
        <v>264</v>
      </c>
      <c r="D19" s="33"/>
      <c r="E19" s="33"/>
      <c r="F19" s="29"/>
      <c r="G19" s="30"/>
      <c r="H19" s="31"/>
      <c r="I19" s="44"/>
    </row>
    <row r="20" spans="1:9" s="32" customFormat="1">
      <c r="A20" s="26"/>
      <c r="B20" s="56" t="s">
        <v>30</v>
      </c>
      <c r="C20" s="159" t="s">
        <v>265</v>
      </c>
      <c r="D20" s="33"/>
      <c r="E20" s="33"/>
      <c r="F20" s="29"/>
      <c r="G20" s="30"/>
      <c r="H20" s="31"/>
      <c r="I20" s="44"/>
    </row>
    <row r="21" spans="1:9" s="32" customFormat="1">
      <c r="A21" s="26"/>
      <c r="B21" s="56" t="s">
        <v>31</v>
      </c>
      <c r="C21" s="159" t="s">
        <v>263</v>
      </c>
      <c r="D21" s="33"/>
      <c r="E21" s="33"/>
      <c r="F21" s="29"/>
      <c r="G21" s="30"/>
      <c r="H21" s="31"/>
      <c r="I21" s="44"/>
    </row>
    <row r="22" spans="1:9" s="32" customFormat="1">
      <c r="A22" s="26"/>
      <c r="B22" s="56" t="s">
        <v>32</v>
      </c>
      <c r="C22" s="159" t="s">
        <v>265</v>
      </c>
      <c r="D22" s="33"/>
      <c r="E22" s="33"/>
      <c r="F22" s="29"/>
      <c r="G22" s="30"/>
      <c r="H22" s="31"/>
      <c r="I22" s="44"/>
    </row>
    <row r="23" spans="1:9" s="32" customFormat="1">
      <c r="A23" s="26"/>
      <c r="B23" s="56" t="s">
        <v>33</v>
      </c>
      <c r="C23" s="159" t="s">
        <v>266</v>
      </c>
      <c r="D23" s="33"/>
      <c r="E23" s="33"/>
      <c r="F23" s="29"/>
      <c r="G23" s="30"/>
      <c r="H23" s="31"/>
      <c r="I23" s="44"/>
    </row>
    <row r="24" spans="1:9" s="32" customFormat="1">
      <c r="A24" s="26"/>
      <c r="B24" s="56" t="s">
        <v>34</v>
      </c>
      <c r="C24" s="159" t="s">
        <v>267</v>
      </c>
      <c r="D24" s="33"/>
      <c r="E24" s="33"/>
      <c r="F24" s="29"/>
      <c r="G24" s="30"/>
      <c r="H24" s="31"/>
      <c r="I24" s="44"/>
    </row>
    <row r="25" spans="1:9" s="32" customFormat="1">
      <c r="A25" s="26"/>
      <c r="B25" s="56" t="s">
        <v>35</v>
      </c>
      <c r="C25" s="159"/>
      <c r="D25" s="33"/>
      <c r="E25" s="33"/>
      <c r="F25" s="29"/>
      <c r="G25" s="30"/>
      <c r="H25" s="31"/>
      <c r="I25" s="44"/>
    </row>
    <row r="26" spans="1:9" s="32" customFormat="1">
      <c r="A26" s="26"/>
      <c r="B26" s="56" t="s">
        <v>36</v>
      </c>
      <c r="C26" s="159"/>
      <c r="D26" s="33"/>
      <c r="E26" s="33"/>
      <c r="F26" s="29"/>
      <c r="G26" s="30"/>
      <c r="H26" s="31"/>
      <c r="I26" s="44"/>
    </row>
    <row r="27" spans="1:9" s="32" customFormat="1">
      <c r="A27" s="26"/>
      <c r="B27" s="56" t="s">
        <v>37</v>
      </c>
      <c r="C27" s="159"/>
      <c r="D27" s="33"/>
      <c r="E27" s="33"/>
      <c r="F27" s="29"/>
      <c r="G27" s="30"/>
      <c r="H27" s="31"/>
      <c r="I27" s="44"/>
    </row>
    <row r="28" spans="1:9" s="32" customFormat="1">
      <c r="A28" s="26"/>
      <c r="B28" s="56" t="s">
        <v>38</v>
      </c>
      <c r="C28" s="159"/>
      <c r="D28" s="33"/>
      <c r="E28" s="33"/>
      <c r="F28" s="29"/>
      <c r="G28" s="30"/>
      <c r="H28" s="31"/>
      <c r="I28" s="44"/>
    </row>
    <row r="29" spans="1:9" s="32" customFormat="1">
      <c r="A29" s="58"/>
      <c r="B29" s="57" t="s">
        <v>39</v>
      </c>
      <c r="C29" s="160">
        <f>+C28+C27+C26+C25+C24+C23+C22+C21+C20+C19+C18+C17+C16</f>
        <v>35</v>
      </c>
      <c r="D29" s="160">
        <f>+D28+D27+D26+D25+D24+D23+D22+D21+D20+D19+D18+D17+D16</f>
        <v>0</v>
      </c>
      <c r="E29" s="35"/>
      <c r="F29" s="36"/>
      <c r="G29" s="37"/>
      <c r="H29" s="38"/>
      <c r="I29" s="45"/>
    </row>
    <row r="30" spans="1:9" s="7" customFormat="1" ht="54">
      <c r="A30" s="8"/>
      <c r="B30" s="14" t="s">
        <v>93</v>
      </c>
      <c r="C30" s="12"/>
      <c r="D30" s="11"/>
      <c r="E30" s="9"/>
      <c r="F30" s="5"/>
      <c r="G30" s="16"/>
      <c r="H30" s="13" t="s">
        <v>10</v>
      </c>
      <c r="I30" s="18"/>
    </row>
    <row r="31" spans="1:9" ht="36">
      <c r="A31" s="8">
        <v>2023</v>
      </c>
      <c r="B31" s="13" t="s">
        <v>94</v>
      </c>
      <c r="C31" s="12" t="s">
        <v>7</v>
      </c>
      <c r="D31" s="11">
        <v>75</v>
      </c>
      <c r="E31" s="9"/>
      <c r="F31" s="5"/>
      <c r="G31" s="16" t="s">
        <v>269</v>
      </c>
      <c r="H31" s="14"/>
      <c r="I31" s="18"/>
    </row>
    <row r="32" spans="1:9" ht="36">
      <c r="A32" s="8">
        <v>2024</v>
      </c>
      <c r="B32" s="13" t="s">
        <v>95</v>
      </c>
      <c r="C32" s="12" t="s">
        <v>7</v>
      </c>
      <c r="D32" s="11">
        <v>80</v>
      </c>
      <c r="E32" s="9"/>
      <c r="F32" s="5"/>
      <c r="G32" s="16" t="s">
        <v>269</v>
      </c>
      <c r="H32" s="13"/>
      <c r="I32" s="18"/>
    </row>
    <row r="33" spans="1:9" ht="36">
      <c r="A33" s="8">
        <v>2025</v>
      </c>
      <c r="B33" s="13" t="s">
        <v>96</v>
      </c>
      <c r="C33" s="12" t="s">
        <v>7</v>
      </c>
      <c r="D33" s="11">
        <v>95</v>
      </c>
      <c r="E33" s="9"/>
      <c r="F33" s="5"/>
      <c r="G33" s="16" t="s">
        <v>269</v>
      </c>
      <c r="H33" s="15"/>
      <c r="I33" s="18"/>
    </row>
    <row r="34" spans="1:9" ht="36">
      <c r="A34" s="8">
        <v>2026</v>
      </c>
      <c r="B34" s="14" t="s">
        <v>97</v>
      </c>
      <c r="C34" s="12" t="s">
        <v>9</v>
      </c>
      <c r="D34" s="12">
        <v>4.5</v>
      </c>
      <c r="E34" s="9"/>
      <c r="F34" s="5"/>
      <c r="G34" s="41" t="s">
        <v>270</v>
      </c>
      <c r="H34" s="14" t="s">
        <v>10</v>
      </c>
      <c r="I34" s="18"/>
    </row>
    <row r="35" spans="1:9" ht="72">
      <c r="A35" s="8">
        <v>2027</v>
      </c>
      <c r="B35" s="13" t="s">
        <v>98</v>
      </c>
      <c r="C35" s="12" t="s">
        <v>7</v>
      </c>
      <c r="D35" s="11">
        <v>50</v>
      </c>
      <c r="E35" s="9"/>
      <c r="F35" s="5"/>
      <c r="G35" s="16" t="s">
        <v>269</v>
      </c>
      <c r="H35" s="13" t="s">
        <v>12</v>
      </c>
      <c r="I35" s="17"/>
    </row>
    <row r="36" spans="1:9" ht="54">
      <c r="A36" s="8">
        <v>2028</v>
      </c>
      <c r="B36" s="14" t="s">
        <v>99</v>
      </c>
      <c r="C36" s="12" t="s">
        <v>7</v>
      </c>
      <c r="D36" s="12">
        <v>55</v>
      </c>
      <c r="E36" s="9">
        <v>100</v>
      </c>
      <c r="F36" s="5"/>
      <c r="G36" s="17" t="s">
        <v>271</v>
      </c>
      <c r="H36" s="15" t="s">
        <v>12</v>
      </c>
      <c r="I36" s="17"/>
    </row>
    <row r="38" spans="1:9" s="65" customFormat="1" ht="28.8">
      <c r="A38" s="62"/>
      <c r="B38" s="288" t="s">
        <v>48</v>
      </c>
      <c r="C38" s="288"/>
      <c r="D38" s="288"/>
      <c r="E38" s="288"/>
      <c r="F38" s="63">
        <v>8</v>
      </c>
      <c r="G38" s="64" t="s">
        <v>19</v>
      </c>
    </row>
    <row r="39" spans="1:9" ht="52.05" customHeight="1">
      <c r="A39" s="19"/>
      <c r="B39" s="289" t="s">
        <v>13</v>
      </c>
      <c r="C39" s="289"/>
      <c r="D39" s="289"/>
      <c r="E39" s="289"/>
      <c r="F39" s="163">
        <f>COUNTIF(F3:F36,"สีแดง")</f>
        <v>2</v>
      </c>
      <c r="G39" s="163" t="s">
        <v>274</v>
      </c>
    </row>
    <row r="40" spans="1:9" ht="52.05" customHeight="1">
      <c r="A40" s="20"/>
      <c r="B40" s="290" t="s">
        <v>14</v>
      </c>
      <c r="C40" s="290"/>
      <c r="D40" s="290"/>
      <c r="E40" s="290"/>
      <c r="F40" s="163">
        <f>COUNTIF(F3:F36,"สีส้ม")</f>
        <v>0</v>
      </c>
      <c r="G40" s="163" t="s">
        <v>20</v>
      </c>
    </row>
    <row r="41" spans="1:9" ht="52.05" customHeight="1">
      <c r="A41" s="21"/>
      <c r="B41" s="291" t="s">
        <v>15</v>
      </c>
      <c r="C41" s="291"/>
      <c r="D41" s="291"/>
      <c r="E41" s="291"/>
      <c r="F41" s="163">
        <f>COUNTIF(F3:F36,"สีเหลือง")</f>
        <v>0</v>
      </c>
      <c r="G41" s="163" t="s">
        <v>20</v>
      </c>
    </row>
    <row r="42" spans="1:9" ht="52.05" customHeight="1">
      <c r="A42" s="22"/>
      <c r="B42" s="286" t="s">
        <v>16</v>
      </c>
      <c r="C42" s="286"/>
      <c r="D42" s="286"/>
      <c r="E42" s="286"/>
      <c r="F42" s="163">
        <f>COUNTIF(F3:F36,"สีเขียว")</f>
        <v>0</v>
      </c>
      <c r="G42" s="163" t="s">
        <v>20</v>
      </c>
    </row>
    <row r="43" spans="1:9" ht="52.05" customHeight="1">
      <c r="A43" s="157"/>
      <c r="B43" s="243" t="s">
        <v>257</v>
      </c>
      <c r="C43" s="2"/>
      <c r="F43" s="163">
        <v>0</v>
      </c>
      <c r="G43" s="163" t="s">
        <v>20</v>
      </c>
    </row>
    <row r="44" spans="1:9" ht="25.8">
      <c r="B44" s="158" t="s">
        <v>258</v>
      </c>
      <c r="C44" s="2"/>
      <c r="F44" s="163">
        <v>6</v>
      </c>
      <c r="G44" s="163" t="s">
        <v>256</v>
      </c>
    </row>
  </sheetData>
  <mergeCells count="6">
    <mergeCell ref="B42:E42"/>
    <mergeCell ref="A1:H1"/>
    <mergeCell ref="B38:E38"/>
    <mergeCell ref="B39:E39"/>
    <mergeCell ref="B40:E40"/>
    <mergeCell ref="B41:E41"/>
  </mergeCells>
  <phoneticPr fontId="31" type="noConversion"/>
  <pageMargins left="0.70866141732283472" right="0.70866141732283472" top="0.74803149606299213" bottom="0.74803149606299213" header="0.31496062992125984" footer="0.31496062992125984"/>
  <pageSetup paperSize="5" scale="94" orientation="landscape" r:id="rId1"/>
  <rowBreaks count="1" manualBreakCount="1">
    <brk id="36" max="7" man="1"/>
  </rowBreaks>
  <colBreaks count="1" manualBreakCount="1">
    <brk id="8" max="48" man="1"/>
  </colBreaks>
  <ignoredErrors>
    <ignoredError sqref="C16:C2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67553-85E0-4EC0-8D64-4F5F3E4CD4E0}">
  <dimension ref="A1:K86"/>
  <sheetViews>
    <sheetView topLeftCell="A80" zoomScale="120" zoomScaleNormal="120" workbookViewId="0">
      <selection activeCell="A85" sqref="A85:XFD85"/>
    </sheetView>
  </sheetViews>
  <sheetFormatPr defaultColWidth="8.77734375" defaultRowHeight="21"/>
  <cols>
    <col min="1" max="1" width="8.77734375" style="4"/>
    <col min="2" max="2" width="29.88671875" style="78" hidden="1" customWidth="1"/>
    <col min="3" max="3" width="31.44140625" style="78" customWidth="1"/>
    <col min="4" max="4" width="9.21875" style="4" customWidth="1"/>
    <col min="5" max="5" width="8.77734375" style="4"/>
    <col min="6" max="6" width="10.44140625" style="4" customWidth="1"/>
    <col min="7" max="7" width="12.44140625" style="2" customWidth="1"/>
    <col min="8" max="8" width="51.88671875" style="78" customWidth="1"/>
    <col min="9" max="9" width="26.6640625" style="2" customWidth="1"/>
    <col min="10" max="10" width="35" style="2" customWidth="1"/>
    <col min="11" max="16384" width="8.77734375" style="2"/>
  </cols>
  <sheetData>
    <row r="1" spans="1:10" ht="27" customHeight="1">
      <c r="A1" s="115" t="s">
        <v>102</v>
      </c>
      <c r="B1" s="93"/>
      <c r="C1" s="93"/>
      <c r="D1" s="101"/>
      <c r="E1" s="101"/>
      <c r="F1" s="93"/>
      <c r="G1" s="93"/>
      <c r="H1" s="24"/>
      <c r="I1" s="93"/>
    </row>
    <row r="2" spans="1:10" s="84" customFormat="1" ht="42">
      <c r="A2" s="73" t="s">
        <v>83</v>
      </c>
      <c r="B2" s="10" t="s">
        <v>25</v>
      </c>
      <c r="C2" s="10" t="s">
        <v>103</v>
      </c>
      <c r="D2" s="10" t="s">
        <v>6</v>
      </c>
      <c r="E2" s="10" t="s">
        <v>44</v>
      </c>
      <c r="F2" s="73" t="s">
        <v>1</v>
      </c>
      <c r="G2" s="10" t="s">
        <v>43</v>
      </c>
      <c r="H2" s="72" t="s">
        <v>2</v>
      </c>
      <c r="I2" s="1" t="s">
        <v>3</v>
      </c>
      <c r="J2" s="71" t="s">
        <v>4</v>
      </c>
    </row>
    <row r="3" spans="1:10" s="85" customFormat="1" ht="90">
      <c r="A3" s="5">
        <v>2084</v>
      </c>
      <c r="B3" s="43" t="s">
        <v>104</v>
      </c>
      <c r="C3" s="98" t="s">
        <v>138</v>
      </c>
      <c r="D3" s="11" t="s">
        <v>118</v>
      </c>
      <c r="E3" s="89">
        <v>12</v>
      </c>
      <c r="F3" s="165">
        <v>1</v>
      </c>
      <c r="G3" s="40" t="s">
        <v>273</v>
      </c>
      <c r="H3" s="41" t="s">
        <v>439</v>
      </c>
      <c r="I3" s="61" t="s">
        <v>10</v>
      </c>
      <c r="J3" s="18" t="s">
        <v>474</v>
      </c>
    </row>
    <row r="4" spans="1:10" s="85" customFormat="1" ht="180">
      <c r="A4" s="5">
        <v>2083</v>
      </c>
      <c r="B4" s="100"/>
      <c r="C4" s="95" t="s">
        <v>105</v>
      </c>
      <c r="D4" s="11" t="s">
        <v>7</v>
      </c>
      <c r="E4" s="89">
        <v>20</v>
      </c>
      <c r="F4" s="165">
        <v>13.51</v>
      </c>
      <c r="G4" s="40" t="s">
        <v>240</v>
      </c>
      <c r="H4" s="41" t="s">
        <v>363</v>
      </c>
      <c r="I4" s="61" t="s">
        <v>121</v>
      </c>
      <c r="J4" s="18" t="s">
        <v>473</v>
      </c>
    </row>
    <row r="5" spans="1:10" s="85" customFormat="1" ht="72">
      <c r="A5" s="40">
        <v>2082</v>
      </c>
      <c r="B5" s="110" t="s">
        <v>134</v>
      </c>
      <c r="C5" s="95" t="s">
        <v>139</v>
      </c>
      <c r="D5" s="11" t="s">
        <v>119</v>
      </c>
      <c r="E5" s="89">
        <v>12</v>
      </c>
      <c r="F5" s="165">
        <f>+E18</f>
        <v>1</v>
      </c>
      <c r="G5" s="40" t="s">
        <v>273</v>
      </c>
      <c r="H5" s="292" t="s">
        <v>285</v>
      </c>
      <c r="I5" s="124" t="s">
        <v>11</v>
      </c>
      <c r="J5" s="88"/>
    </row>
    <row r="6" spans="1:10" s="85" customFormat="1" ht="18">
      <c r="A6" s="46"/>
      <c r="B6" s="172"/>
      <c r="C6" s="52" t="s">
        <v>40</v>
      </c>
      <c r="D6" s="53" t="s">
        <v>260</v>
      </c>
      <c r="E6" s="53" t="s">
        <v>261</v>
      </c>
      <c r="F6" s="165"/>
      <c r="G6" s="46"/>
      <c r="H6" s="293"/>
      <c r="I6" s="129"/>
      <c r="J6" s="232"/>
    </row>
    <row r="7" spans="1:10" s="85" customFormat="1" ht="18">
      <c r="A7" s="46"/>
      <c r="B7" s="173"/>
      <c r="C7" s="174" t="s">
        <v>275</v>
      </c>
      <c r="D7" s="175">
        <v>1</v>
      </c>
      <c r="E7" s="89"/>
      <c r="F7" s="165"/>
      <c r="G7" s="46"/>
      <c r="H7" s="293"/>
      <c r="I7" s="129"/>
      <c r="J7" s="232"/>
    </row>
    <row r="8" spans="1:10" s="85" customFormat="1" ht="18">
      <c r="A8" s="46"/>
      <c r="B8" s="173"/>
      <c r="C8" s="174" t="s">
        <v>276</v>
      </c>
      <c r="D8" s="175">
        <v>1</v>
      </c>
      <c r="E8" s="89"/>
      <c r="F8" s="165"/>
      <c r="G8" s="46"/>
      <c r="H8" s="293"/>
      <c r="I8" s="129"/>
      <c r="J8" s="232"/>
    </row>
    <row r="9" spans="1:10" s="85" customFormat="1" ht="18">
      <c r="A9" s="46"/>
      <c r="B9" s="173"/>
      <c r="C9" s="174" t="s">
        <v>277</v>
      </c>
      <c r="D9" s="175">
        <v>1</v>
      </c>
      <c r="E9" s="89"/>
      <c r="F9" s="165"/>
      <c r="G9" s="46"/>
      <c r="H9" s="293"/>
      <c r="I9" s="129"/>
      <c r="J9" s="232"/>
    </row>
    <row r="10" spans="1:10" s="85" customFormat="1" ht="18">
      <c r="A10" s="46"/>
      <c r="B10" s="173"/>
      <c r="C10" s="174" t="s">
        <v>278</v>
      </c>
      <c r="D10" s="175">
        <v>1</v>
      </c>
      <c r="E10" s="89"/>
      <c r="F10" s="165"/>
      <c r="G10" s="46"/>
      <c r="H10" s="293"/>
      <c r="I10" s="129"/>
      <c r="J10" s="232"/>
    </row>
    <row r="11" spans="1:10" s="85" customFormat="1" ht="18">
      <c r="A11" s="46"/>
      <c r="B11" s="173"/>
      <c r="C11" s="174" t="s">
        <v>279</v>
      </c>
      <c r="D11" s="175">
        <v>1</v>
      </c>
      <c r="E11" s="89"/>
      <c r="F11" s="165"/>
      <c r="G11" s="46"/>
      <c r="H11" s="293"/>
      <c r="I11" s="129"/>
      <c r="J11" s="232"/>
    </row>
    <row r="12" spans="1:10" s="85" customFormat="1" ht="18">
      <c r="A12" s="46"/>
      <c r="B12" s="173"/>
      <c r="C12" s="174" t="s">
        <v>280</v>
      </c>
      <c r="D12" s="175">
        <v>1</v>
      </c>
      <c r="E12" s="89">
        <v>1</v>
      </c>
      <c r="F12" s="165"/>
      <c r="G12" s="46"/>
      <c r="H12" s="293"/>
      <c r="I12" s="129"/>
      <c r="J12" s="232"/>
    </row>
    <row r="13" spans="1:10" s="85" customFormat="1" ht="18">
      <c r="A13" s="46"/>
      <c r="B13" s="173"/>
      <c r="C13" s="174" t="s">
        <v>281</v>
      </c>
      <c r="D13" s="175">
        <v>1</v>
      </c>
      <c r="E13" s="89"/>
      <c r="F13" s="165"/>
      <c r="G13" s="46"/>
      <c r="H13" s="293"/>
      <c r="I13" s="129"/>
      <c r="J13" s="232"/>
    </row>
    <row r="14" spans="1:10" s="85" customFormat="1" ht="18">
      <c r="A14" s="46"/>
      <c r="B14" s="173"/>
      <c r="C14" s="174" t="s">
        <v>282</v>
      </c>
      <c r="D14" s="175">
        <v>1</v>
      </c>
      <c r="E14" s="89"/>
      <c r="F14" s="165"/>
      <c r="G14" s="46"/>
      <c r="H14" s="293"/>
      <c r="I14" s="129"/>
      <c r="J14" s="232"/>
    </row>
    <row r="15" spans="1:10" s="85" customFormat="1" ht="18">
      <c r="A15" s="46"/>
      <c r="B15" s="173"/>
      <c r="C15" s="174" t="s">
        <v>283</v>
      </c>
      <c r="D15" s="175">
        <v>1</v>
      </c>
      <c r="E15" s="89"/>
      <c r="F15" s="165"/>
      <c r="G15" s="46"/>
      <c r="H15" s="293"/>
      <c r="I15" s="129"/>
      <c r="J15" s="232"/>
    </row>
    <row r="16" spans="1:10" s="85" customFormat="1" ht="18">
      <c r="A16" s="46"/>
      <c r="B16" s="173"/>
      <c r="C16" s="174" t="s">
        <v>11</v>
      </c>
      <c r="D16" s="175">
        <v>1</v>
      </c>
      <c r="E16" s="89"/>
      <c r="F16" s="165"/>
      <c r="G16" s="46"/>
      <c r="H16" s="293"/>
      <c r="I16" s="129"/>
      <c r="J16" s="232"/>
    </row>
    <row r="17" spans="1:10" s="85" customFormat="1" ht="18">
      <c r="A17" s="46"/>
      <c r="B17" s="173"/>
      <c r="C17" s="174" t="s">
        <v>284</v>
      </c>
      <c r="D17" s="175">
        <v>2</v>
      </c>
      <c r="E17" s="89"/>
      <c r="F17" s="165"/>
      <c r="G17" s="46"/>
      <c r="H17" s="293"/>
      <c r="I17" s="129"/>
      <c r="J17" s="232"/>
    </row>
    <row r="18" spans="1:10" s="179" customFormat="1" ht="18">
      <c r="A18" s="223"/>
      <c r="B18" s="176"/>
      <c r="C18" s="186" t="s">
        <v>39</v>
      </c>
      <c r="D18" s="177">
        <f>+D17+D16+D15+D14+D13+D12+D11+D10+D9+D8+D7</f>
        <v>12</v>
      </c>
      <c r="E18" s="177">
        <f>+E17+E16+E15+E14+E13+E12+E11+E10+E9+E8+E7</f>
        <v>1</v>
      </c>
      <c r="F18" s="178"/>
      <c r="G18" s="223"/>
      <c r="H18" s="294"/>
      <c r="I18" s="233"/>
      <c r="J18" s="234"/>
    </row>
    <row r="19" spans="1:10" s="85" customFormat="1" ht="72">
      <c r="A19" s="5">
        <v>2081</v>
      </c>
      <c r="B19" s="99"/>
      <c r="C19" s="95" t="s">
        <v>106</v>
      </c>
      <c r="D19" s="11" t="s">
        <v>7</v>
      </c>
      <c r="E19" s="89">
        <v>60</v>
      </c>
      <c r="F19" s="165"/>
      <c r="G19" s="40"/>
      <c r="H19" s="206" t="s">
        <v>293</v>
      </c>
      <c r="I19" s="61" t="s">
        <v>10</v>
      </c>
      <c r="J19" s="87"/>
    </row>
    <row r="20" spans="1:10" s="85" customFormat="1" ht="90">
      <c r="A20" s="5">
        <v>2080</v>
      </c>
      <c r="B20" s="107" t="s">
        <v>122</v>
      </c>
      <c r="C20" s="95" t="s">
        <v>107</v>
      </c>
      <c r="D20" s="11" t="s">
        <v>7</v>
      </c>
      <c r="E20" s="89">
        <v>14</v>
      </c>
      <c r="F20" s="165">
        <v>2.39</v>
      </c>
      <c r="G20" s="40" t="s">
        <v>273</v>
      </c>
      <c r="H20" s="41" t="s">
        <v>286</v>
      </c>
      <c r="I20" s="207" t="s">
        <v>314</v>
      </c>
      <c r="J20" s="87"/>
    </row>
    <row r="21" spans="1:10" s="85" customFormat="1" ht="36">
      <c r="A21" s="5">
        <v>2079</v>
      </c>
      <c r="B21" s="108"/>
      <c r="C21" s="95" t="s">
        <v>108</v>
      </c>
      <c r="D21" s="11" t="s">
        <v>120</v>
      </c>
      <c r="E21" s="89">
        <v>300</v>
      </c>
      <c r="F21" s="165">
        <v>0</v>
      </c>
      <c r="G21" s="40" t="s">
        <v>273</v>
      </c>
      <c r="H21" s="41" t="s">
        <v>312</v>
      </c>
      <c r="I21" s="61" t="s">
        <v>10</v>
      </c>
      <c r="J21" s="87"/>
    </row>
    <row r="22" spans="1:10" s="85" customFormat="1" ht="36">
      <c r="A22" s="5">
        <v>2078</v>
      </c>
      <c r="B22" s="108"/>
      <c r="C22" s="95" t="s">
        <v>109</v>
      </c>
      <c r="D22" s="11" t="s">
        <v>120</v>
      </c>
      <c r="E22" s="89">
        <v>150</v>
      </c>
      <c r="F22" s="165">
        <v>0</v>
      </c>
      <c r="G22" s="40" t="s">
        <v>273</v>
      </c>
      <c r="H22" s="41" t="s">
        <v>313</v>
      </c>
      <c r="I22" s="61" t="s">
        <v>10</v>
      </c>
      <c r="J22" s="87"/>
    </row>
    <row r="23" spans="1:10" s="85" customFormat="1" ht="90">
      <c r="A23" s="40">
        <v>2077</v>
      </c>
      <c r="B23" s="109"/>
      <c r="C23" s="95" t="s">
        <v>140</v>
      </c>
      <c r="D23" s="11" t="s">
        <v>120</v>
      </c>
      <c r="E23" s="89">
        <v>250</v>
      </c>
      <c r="F23" s="165">
        <v>63</v>
      </c>
      <c r="G23" s="40" t="s">
        <v>273</v>
      </c>
      <c r="H23" s="41" t="s">
        <v>287</v>
      </c>
      <c r="I23" s="61" t="s">
        <v>10</v>
      </c>
      <c r="J23" s="87"/>
    </row>
    <row r="24" spans="1:10" s="85" customFormat="1" ht="54">
      <c r="A24" s="40">
        <v>2076</v>
      </c>
      <c r="B24" s="111" t="s">
        <v>123</v>
      </c>
      <c r="C24" s="96" t="s">
        <v>110</v>
      </c>
      <c r="D24" s="102" t="s">
        <v>8</v>
      </c>
      <c r="E24" s="103">
        <v>130</v>
      </c>
      <c r="F24" s="165">
        <f>+E35</f>
        <v>19</v>
      </c>
      <c r="G24" s="40" t="s">
        <v>273</v>
      </c>
      <c r="H24" s="292" t="s">
        <v>288</v>
      </c>
      <c r="I24" s="124" t="s">
        <v>11</v>
      </c>
      <c r="J24" s="88"/>
    </row>
    <row r="25" spans="1:10" s="85" customFormat="1" ht="18">
      <c r="A25" s="46"/>
      <c r="B25" s="112"/>
      <c r="C25" s="52" t="s">
        <v>40</v>
      </c>
      <c r="D25" s="53" t="s">
        <v>260</v>
      </c>
      <c r="E25" s="53" t="s">
        <v>261</v>
      </c>
      <c r="F25" s="165"/>
      <c r="G25" s="46"/>
      <c r="H25" s="293"/>
      <c r="I25" s="129"/>
      <c r="J25" s="232"/>
    </row>
    <row r="26" spans="1:10" s="85" customFormat="1" ht="18">
      <c r="A26" s="46"/>
      <c r="B26" s="181"/>
      <c r="C26" s="182" t="s">
        <v>275</v>
      </c>
      <c r="D26" s="183">
        <v>25</v>
      </c>
      <c r="E26" s="184"/>
      <c r="F26" s="165"/>
      <c r="G26" s="46"/>
      <c r="H26" s="293"/>
      <c r="I26" s="129"/>
      <c r="J26" s="232"/>
    </row>
    <row r="27" spans="1:10" s="85" customFormat="1" ht="18">
      <c r="A27" s="46"/>
      <c r="B27" s="181"/>
      <c r="C27" s="182" t="s">
        <v>276</v>
      </c>
      <c r="D27" s="183">
        <v>10</v>
      </c>
      <c r="E27" s="184"/>
      <c r="F27" s="165"/>
      <c r="G27" s="46"/>
      <c r="H27" s="293"/>
      <c r="I27" s="129"/>
      <c r="J27" s="232"/>
    </row>
    <row r="28" spans="1:10" s="85" customFormat="1" ht="18">
      <c r="A28" s="46"/>
      <c r="B28" s="181"/>
      <c r="C28" s="182" t="s">
        <v>277</v>
      </c>
      <c r="D28" s="183">
        <v>20</v>
      </c>
      <c r="E28" s="184"/>
      <c r="F28" s="165"/>
      <c r="G28" s="46"/>
      <c r="H28" s="293"/>
      <c r="I28" s="129"/>
      <c r="J28" s="232"/>
    </row>
    <row r="29" spans="1:10" s="85" customFormat="1" ht="18">
      <c r="A29" s="46"/>
      <c r="B29" s="181"/>
      <c r="C29" s="182" t="s">
        <v>278</v>
      </c>
      <c r="D29" s="183">
        <v>25</v>
      </c>
      <c r="E29" s="183">
        <v>7</v>
      </c>
      <c r="F29" s="165"/>
      <c r="G29" s="46"/>
      <c r="H29" s="293"/>
      <c r="I29" s="129"/>
      <c r="J29" s="232"/>
    </row>
    <row r="30" spans="1:10" s="85" customFormat="1" ht="18">
      <c r="A30" s="46"/>
      <c r="B30" s="181"/>
      <c r="C30" s="182" t="s">
        <v>279</v>
      </c>
      <c r="D30" s="183">
        <v>8</v>
      </c>
      <c r="E30" s="183">
        <v>4</v>
      </c>
      <c r="F30" s="165"/>
      <c r="G30" s="46"/>
      <c r="H30" s="293"/>
      <c r="I30" s="129"/>
      <c r="J30" s="232"/>
    </row>
    <row r="31" spans="1:10" s="85" customFormat="1" ht="18">
      <c r="A31" s="46"/>
      <c r="B31" s="181"/>
      <c r="C31" s="182" t="s">
        <v>280</v>
      </c>
      <c r="D31" s="183">
        <v>15</v>
      </c>
      <c r="E31" s="183">
        <v>3</v>
      </c>
      <c r="F31" s="165"/>
      <c r="G31" s="46"/>
      <c r="H31" s="293"/>
      <c r="I31" s="129"/>
      <c r="J31" s="232"/>
    </row>
    <row r="32" spans="1:10" s="85" customFormat="1" ht="18">
      <c r="A32" s="46"/>
      <c r="B32" s="181"/>
      <c r="C32" s="182" t="s">
        <v>281</v>
      </c>
      <c r="D32" s="183">
        <v>12</v>
      </c>
      <c r="E32" s="183">
        <v>4</v>
      </c>
      <c r="F32" s="165"/>
      <c r="G32" s="46"/>
      <c r="H32" s="293"/>
      <c r="I32" s="129"/>
      <c r="J32" s="232"/>
    </row>
    <row r="33" spans="1:10" s="85" customFormat="1" ht="18">
      <c r="A33" s="46"/>
      <c r="B33" s="181"/>
      <c r="C33" s="182" t="s">
        <v>282</v>
      </c>
      <c r="D33" s="183">
        <v>10</v>
      </c>
      <c r="E33" s="184"/>
      <c r="F33" s="165"/>
      <c r="G33" s="46"/>
      <c r="H33" s="293"/>
      <c r="I33" s="129"/>
      <c r="J33" s="232"/>
    </row>
    <row r="34" spans="1:10" s="85" customFormat="1" ht="18">
      <c r="A34" s="46"/>
      <c r="B34" s="181"/>
      <c r="C34" s="182" t="s">
        <v>283</v>
      </c>
      <c r="D34" s="183">
        <v>5</v>
      </c>
      <c r="E34" s="183">
        <v>1</v>
      </c>
      <c r="F34" s="165"/>
      <c r="G34" s="46"/>
      <c r="H34" s="293"/>
      <c r="I34" s="129"/>
      <c r="J34" s="232"/>
    </row>
    <row r="35" spans="1:10" s="85" customFormat="1" ht="18">
      <c r="A35" s="190"/>
      <c r="B35" s="112"/>
      <c r="C35" s="186" t="s">
        <v>39</v>
      </c>
      <c r="D35" s="185">
        <f>+D34+D33+D32+D31+D30+D29+D28+D27+D26</f>
        <v>130</v>
      </c>
      <c r="E35" s="185">
        <f>+E34+E33+E32+E31+E30+E29+E28+E27+E26</f>
        <v>19</v>
      </c>
      <c r="F35" s="165"/>
      <c r="G35" s="190"/>
      <c r="H35" s="294"/>
      <c r="I35" s="125"/>
      <c r="J35" s="235"/>
    </row>
    <row r="36" spans="1:10" s="85" customFormat="1" ht="72">
      <c r="A36" s="40">
        <v>2075</v>
      </c>
      <c r="B36" s="113"/>
      <c r="C36" s="97" t="s">
        <v>111</v>
      </c>
      <c r="D36" s="102" t="s">
        <v>8</v>
      </c>
      <c r="E36" s="103">
        <v>270</v>
      </c>
      <c r="F36" s="165">
        <f>+E47</f>
        <v>17</v>
      </c>
      <c r="G36" s="40" t="s">
        <v>273</v>
      </c>
      <c r="H36" s="292" t="s">
        <v>289</v>
      </c>
      <c r="I36" s="131" t="s">
        <v>11</v>
      </c>
      <c r="J36" s="86"/>
    </row>
    <row r="37" spans="1:10" s="85" customFormat="1" ht="18">
      <c r="A37" s="46"/>
      <c r="B37" s="112"/>
      <c r="C37" s="52" t="s">
        <v>40</v>
      </c>
      <c r="D37" s="53" t="s">
        <v>260</v>
      </c>
      <c r="E37" s="53" t="s">
        <v>261</v>
      </c>
      <c r="F37" s="165"/>
      <c r="G37" s="46"/>
      <c r="H37" s="293"/>
      <c r="I37" s="132"/>
      <c r="J37" s="236"/>
    </row>
    <row r="38" spans="1:10" s="85" customFormat="1" ht="18">
      <c r="A38" s="46"/>
      <c r="B38" s="181"/>
      <c r="C38" s="182" t="s">
        <v>275</v>
      </c>
      <c r="D38" s="183">
        <v>50</v>
      </c>
      <c r="E38" s="184"/>
      <c r="F38" s="165"/>
      <c r="G38" s="46"/>
      <c r="H38" s="293"/>
      <c r="I38" s="132"/>
      <c r="J38" s="236"/>
    </row>
    <row r="39" spans="1:10" s="85" customFormat="1" ht="18">
      <c r="A39" s="46"/>
      <c r="B39" s="181"/>
      <c r="C39" s="182" t="s">
        <v>276</v>
      </c>
      <c r="D39" s="183">
        <v>11</v>
      </c>
      <c r="E39" s="184"/>
      <c r="F39" s="165"/>
      <c r="G39" s="46"/>
      <c r="H39" s="293"/>
      <c r="I39" s="132"/>
      <c r="J39" s="236"/>
    </row>
    <row r="40" spans="1:10" s="85" customFormat="1" ht="18">
      <c r="A40" s="46"/>
      <c r="B40" s="181"/>
      <c r="C40" s="182" t="s">
        <v>277</v>
      </c>
      <c r="D40" s="183">
        <v>16</v>
      </c>
      <c r="E40" s="184"/>
      <c r="F40" s="165"/>
      <c r="G40" s="46"/>
      <c r="H40" s="293"/>
      <c r="I40" s="132"/>
      <c r="J40" s="236"/>
    </row>
    <row r="41" spans="1:10" s="85" customFormat="1" ht="18">
      <c r="A41" s="46"/>
      <c r="B41" s="181"/>
      <c r="C41" s="182" t="s">
        <v>278</v>
      </c>
      <c r="D41" s="183">
        <v>51</v>
      </c>
      <c r="E41" s="183">
        <v>7</v>
      </c>
      <c r="F41" s="165"/>
      <c r="G41" s="46"/>
      <c r="H41" s="293"/>
      <c r="I41" s="132"/>
      <c r="J41" s="236"/>
    </row>
    <row r="42" spans="1:10" s="85" customFormat="1" ht="18">
      <c r="A42" s="46"/>
      <c r="B42" s="181"/>
      <c r="C42" s="182" t="s">
        <v>279</v>
      </c>
      <c r="D42" s="183">
        <v>51</v>
      </c>
      <c r="E42" s="183">
        <v>4</v>
      </c>
      <c r="F42" s="165"/>
      <c r="G42" s="46"/>
      <c r="H42" s="293"/>
      <c r="I42" s="132"/>
      <c r="J42" s="236"/>
    </row>
    <row r="43" spans="1:10" s="85" customFormat="1" ht="18">
      <c r="A43" s="46"/>
      <c r="B43" s="181"/>
      <c r="C43" s="182" t="s">
        <v>280</v>
      </c>
      <c r="D43" s="183">
        <v>31</v>
      </c>
      <c r="E43" s="183">
        <v>1</v>
      </c>
      <c r="F43" s="165"/>
      <c r="G43" s="46"/>
      <c r="H43" s="293"/>
      <c r="I43" s="132"/>
      <c r="J43" s="236"/>
    </row>
    <row r="44" spans="1:10" s="85" customFormat="1" ht="18">
      <c r="A44" s="46"/>
      <c r="B44" s="181"/>
      <c r="C44" s="182" t="s">
        <v>281</v>
      </c>
      <c r="D44" s="183">
        <v>30</v>
      </c>
      <c r="E44" s="183">
        <v>4</v>
      </c>
      <c r="F44" s="165"/>
      <c r="G44" s="46"/>
      <c r="H44" s="293"/>
      <c r="I44" s="132"/>
      <c r="J44" s="236"/>
    </row>
    <row r="45" spans="1:10" s="85" customFormat="1" ht="18">
      <c r="A45" s="46"/>
      <c r="B45" s="181"/>
      <c r="C45" s="182" t="s">
        <v>282</v>
      </c>
      <c r="D45" s="183">
        <v>15</v>
      </c>
      <c r="E45" s="184"/>
      <c r="F45" s="165"/>
      <c r="G45" s="46"/>
      <c r="H45" s="293"/>
      <c r="I45" s="132"/>
      <c r="J45" s="236"/>
    </row>
    <row r="46" spans="1:10" s="85" customFormat="1" ht="18">
      <c r="A46" s="46"/>
      <c r="B46" s="181"/>
      <c r="C46" s="182" t="s">
        <v>283</v>
      </c>
      <c r="D46" s="183">
        <v>15</v>
      </c>
      <c r="E46" s="183">
        <v>1</v>
      </c>
      <c r="F46" s="165"/>
      <c r="G46" s="46"/>
      <c r="H46" s="293"/>
      <c r="I46" s="132"/>
      <c r="J46" s="236"/>
    </row>
    <row r="47" spans="1:10" s="85" customFormat="1" ht="18">
      <c r="A47" s="190"/>
      <c r="B47" s="112"/>
      <c r="C47" s="186" t="s">
        <v>39</v>
      </c>
      <c r="D47" s="187">
        <f>+D46+D45+D44+D43+D42+D41+D40+D39+D38</f>
        <v>270</v>
      </c>
      <c r="E47" s="187">
        <f>+E46+E45+E44+E43+E42+E41+E40+E39+E38</f>
        <v>17</v>
      </c>
      <c r="F47" s="165"/>
      <c r="G47" s="190"/>
      <c r="H47" s="294"/>
      <c r="I47" s="133"/>
      <c r="J47" s="237"/>
    </row>
    <row r="48" spans="1:10" s="85" customFormat="1" ht="180">
      <c r="A48" s="5">
        <v>2074</v>
      </c>
      <c r="B48" s="111" t="s">
        <v>124</v>
      </c>
      <c r="C48" s="97" t="s">
        <v>112</v>
      </c>
      <c r="D48" s="102" t="s">
        <v>120</v>
      </c>
      <c r="E48" s="103">
        <v>295</v>
      </c>
      <c r="F48" s="188">
        <v>1206</v>
      </c>
      <c r="G48" s="40" t="s">
        <v>330</v>
      </c>
      <c r="H48" s="41" t="s">
        <v>290</v>
      </c>
      <c r="I48" s="91" t="s">
        <v>11</v>
      </c>
      <c r="J48" s="87"/>
    </row>
    <row r="49" spans="1:10" s="85" customFormat="1" ht="72">
      <c r="A49" s="5">
        <v>2133</v>
      </c>
      <c r="B49" s="112"/>
      <c r="C49" s="97" t="s">
        <v>113</v>
      </c>
      <c r="D49" s="102" t="s">
        <v>8</v>
      </c>
      <c r="E49" s="103">
        <v>10</v>
      </c>
      <c r="F49" s="165">
        <v>0</v>
      </c>
      <c r="G49" s="40" t="s">
        <v>273</v>
      </c>
      <c r="H49" s="41" t="s">
        <v>311</v>
      </c>
      <c r="I49" s="91" t="s">
        <v>11</v>
      </c>
      <c r="J49" s="87"/>
    </row>
    <row r="50" spans="1:10" s="85" customFormat="1" ht="36">
      <c r="A50" s="5">
        <v>2073</v>
      </c>
      <c r="B50" s="108"/>
      <c r="C50" s="98" t="s">
        <v>309</v>
      </c>
      <c r="D50" s="11" t="s">
        <v>125</v>
      </c>
      <c r="E50" s="89">
        <v>10</v>
      </c>
      <c r="F50" s="165"/>
      <c r="G50" s="40"/>
      <c r="H50" s="206" t="s">
        <v>310</v>
      </c>
      <c r="I50" s="208" t="s">
        <v>471</v>
      </c>
      <c r="J50" s="292" t="s">
        <v>472</v>
      </c>
    </row>
    <row r="51" spans="1:10" s="85" customFormat="1" ht="54">
      <c r="A51" s="5">
        <v>2072</v>
      </c>
      <c r="B51" s="109"/>
      <c r="C51" s="98" t="s">
        <v>308</v>
      </c>
      <c r="D51" s="11" t="s">
        <v>126</v>
      </c>
      <c r="E51" s="89">
        <v>1</v>
      </c>
      <c r="F51" s="165"/>
      <c r="G51" s="40"/>
      <c r="H51" s="206" t="s">
        <v>310</v>
      </c>
      <c r="I51" s="208" t="s">
        <v>315</v>
      </c>
      <c r="J51" s="294"/>
    </row>
    <row r="52" spans="1:10" s="85" customFormat="1" ht="90">
      <c r="A52" s="5">
        <v>2071</v>
      </c>
      <c r="B52" s="110" t="s">
        <v>127</v>
      </c>
      <c r="C52" s="98" t="s">
        <v>114</v>
      </c>
      <c r="D52" s="11" t="s">
        <v>7</v>
      </c>
      <c r="E52" s="89">
        <v>90</v>
      </c>
      <c r="F52" s="165">
        <v>20</v>
      </c>
      <c r="G52" s="40" t="s">
        <v>273</v>
      </c>
      <c r="H52" s="41" t="s">
        <v>291</v>
      </c>
      <c r="I52" s="61" t="s">
        <v>128</v>
      </c>
      <c r="J52" s="87"/>
    </row>
    <row r="53" spans="1:10" s="85" customFormat="1" ht="66" customHeight="1">
      <c r="A53" s="5"/>
      <c r="B53" s="108"/>
      <c r="C53" s="98" t="s">
        <v>364</v>
      </c>
      <c r="D53" s="11"/>
      <c r="E53" s="89"/>
      <c r="F53" s="165"/>
      <c r="G53" s="40"/>
      <c r="H53" s="189"/>
      <c r="I53" s="61" t="s">
        <v>10</v>
      </c>
      <c r="J53" s="87"/>
    </row>
    <row r="54" spans="1:10" s="85" customFormat="1" ht="252">
      <c r="A54" s="5">
        <v>2070</v>
      </c>
      <c r="B54" s="108"/>
      <c r="C54" s="98" t="s">
        <v>135</v>
      </c>
      <c r="D54" s="11" t="s">
        <v>7</v>
      </c>
      <c r="E54" s="89">
        <v>80</v>
      </c>
      <c r="F54" s="165">
        <v>2.79</v>
      </c>
      <c r="G54" s="40" t="s">
        <v>273</v>
      </c>
      <c r="H54" s="41" t="s">
        <v>292</v>
      </c>
      <c r="I54" s="61"/>
      <c r="J54" s="18"/>
    </row>
    <row r="55" spans="1:10" s="85" customFormat="1" ht="36">
      <c r="A55" s="5">
        <v>2069</v>
      </c>
      <c r="B55" s="109"/>
      <c r="C55" s="98" t="s">
        <v>136</v>
      </c>
      <c r="D55" s="11" t="s">
        <v>7</v>
      </c>
      <c r="E55" s="89">
        <v>80</v>
      </c>
      <c r="F55" s="165"/>
      <c r="G55" s="40"/>
      <c r="H55" s="206" t="s">
        <v>307</v>
      </c>
      <c r="I55" s="61"/>
      <c r="J55" s="87"/>
    </row>
    <row r="56" spans="1:10" s="85" customFormat="1" ht="36">
      <c r="A56" s="40">
        <v>2068</v>
      </c>
      <c r="B56" s="110" t="s">
        <v>129</v>
      </c>
      <c r="C56" s="194" t="s">
        <v>141</v>
      </c>
      <c r="D56" s="195" t="s">
        <v>25</v>
      </c>
      <c r="E56" s="196">
        <v>15</v>
      </c>
      <c r="F56" s="165">
        <f>+E71</f>
        <v>2</v>
      </c>
      <c r="G56" s="40" t="s">
        <v>273</v>
      </c>
      <c r="H56" s="292" t="s">
        <v>299</v>
      </c>
      <c r="I56" s="124" t="s">
        <v>11</v>
      </c>
      <c r="J56" s="292" t="s">
        <v>470</v>
      </c>
    </row>
    <row r="57" spans="1:10" s="85" customFormat="1" ht="18">
      <c r="A57" s="46"/>
      <c r="B57" s="110"/>
      <c r="C57" s="52" t="s">
        <v>40</v>
      </c>
      <c r="D57" s="53" t="s">
        <v>260</v>
      </c>
      <c r="E57" s="53" t="s">
        <v>261</v>
      </c>
      <c r="F57" s="165"/>
      <c r="G57" s="46"/>
      <c r="H57" s="293"/>
      <c r="I57" s="129"/>
      <c r="J57" s="293"/>
    </row>
    <row r="58" spans="1:10" s="85" customFormat="1" ht="18">
      <c r="A58" s="46"/>
      <c r="B58" s="202"/>
      <c r="C58" s="182" t="s">
        <v>275</v>
      </c>
      <c r="D58" s="183">
        <v>1</v>
      </c>
      <c r="E58" s="184"/>
      <c r="F58" s="165"/>
      <c r="G58" s="46"/>
      <c r="H58" s="293"/>
      <c r="I58" s="129"/>
      <c r="J58" s="293"/>
    </row>
    <row r="59" spans="1:10" s="85" customFormat="1" ht="18">
      <c r="A59" s="46"/>
      <c r="B59" s="202"/>
      <c r="C59" s="182" t="s">
        <v>276</v>
      </c>
      <c r="D59" s="183">
        <v>1</v>
      </c>
      <c r="E59" s="184"/>
      <c r="F59" s="165"/>
      <c r="G59" s="46"/>
      <c r="H59" s="293"/>
      <c r="I59" s="129"/>
      <c r="J59" s="293"/>
    </row>
    <row r="60" spans="1:10" s="85" customFormat="1" ht="18">
      <c r="A60" s="46"/>
      <c r="B60" s="202"/>
      <c r="C60" s="182" t="s">
        <v>277</v>
      </c>
      <c r="D60" s="183">
        <v>1</v>
      </c>
      <c r="E60" s="184"/>
      <c r="F60" s="165"/>
      <c r="G60" s="46"/>
      <c r="H60" s="293"/>
      <c r="I60" s="129"/>
      <c r="J60" s="293"/>
    </row>
    <row r="61" spans="1:10" s="85" customFormat="1" ht="18">
      <c r="A61" s="46"/>
      <c r="B61" s="202"/>
      <c r="C61" s="182" t="s">
        <v>278</v>
      </c>
      <c r="D61" s="183">
        <v>1</v>
      </c>
      <c r="E61" s="184"/>
      <c r="F61" s="165"/>
      <c r="G61" s="46"/>
      <c r="H61" s="293"/>
      <c r="I61" s="129"/>
      <c r="J61" s="293"/>
    </row>
    <row r="62" spans="1:10" s="85" customFormat="1" ht="18">
      <c r="A62" s="46"/>
      <c r="B62" s="202"/>
      <c r="C62" s="182" t="s">
        <v>279</v>
      </c>
      <c r="D62" s="183">
        <v>1</v>
      </c>
      <c r="E62" s="184"/>
      <c r="F62" s="165"/>
      <c r="G62" s="46"/>
      <c r="H62" s="293"/>
      <c r="I62" s="129"/>
      <c r="J62" s="236"/>
    </row>
    <row r="63" spans="1:10" s="85" customFormat="1" ht="18">
      <c r="A63" s="46"/>
      <c r="B63" s="202"/>
      <c r="C63" s="182" t="s">
        <v>280</v>
      </c>
      <c r="D63" s="183">
        <v>1</v>
      </c>
      <c r="E63" s="184"/>
      <c r="F63" s="165"/>
      <c r="G63" s="46"/>
      <c r="H63" s="293"/>
      <c r="I63" s="129"/>
      <c r="J63" s="236"/>
    </row>
    <row r="64" spans="1:10" s="85" customFormat="1" ht="18">
      <c r="A64" s="46"/>
      <c r="B64" s="202"/>
      <c r="C64" s="182" t="s">
        <v>281</v>
      </c>
      <c r="D64" s="183">
        <v>1</v>
      </c>
      <c r="E64" s="184"/>
      <c r="F64" s="165"/>
      <c r="G64" s="46"/>
      <c r="H64" s="293"/>
      <c r="I64" s="129"/>
      <c r="J64" s="236"/>
    </row>
    <row r="65" spans="1:11" s="85" customFormat="1" ht="18">
      <c r="A65" s="46"/>
      <c r="B65" s="202"/>
      <c r="C65" s="182" t="s">
        <v>282</v>
      </c>
      <c r="D65" s="183">
        <v>1</v>
      </c>
      <c r="E65" s="184"/>
      <c r="F65" s="165"/>
      <c r="G65" s="46"/>
      <c r="H65" s="293"/>
      <c r="I65" s="129"/>
      <c r="J65" s="236"/>
    </row>
    <row r="66" spans="1:11" s="85" customFormat="1" ht="18">
      <c r="A66" s="46"/>
      <c r="B66" s="202"/>
      <c r="C66" s="182" t="s">
        <v>283</v>
      </c>
      <c r="D66" s="183">
        <v>1</v>
      </c>
      <c r="E66" s="184"/>
      <c r="F66" s="165"/>
      <c r="G66" s="46"/>
      <c r="H66" s="293"/>
      <c r="I66" s="129"/>
      <c r="J66" s="236"/>
    </row>
    <row r="67" spans="1:11" s="85" customFormat="1" ht="18">
      <c r="A67" s="46"/>
      <c r="B67" s="202"/>
      <c r="C67" s="182" t="s">
        <v>121</v>
      </c>
      <c r="D67" s="183">
        <v>1</v>
      </c>
      <c r="E67" s="183">
        <v>2</v>
      </c>
      <c r="F67" s="165"/>
      <c r="G67" s="46"/>
      <c r="H67" s="293"/>
      <c r="I67" s="129"/>
      <c r="J67" s="236"/>
    </row>
    <row r="68" spans="1:11" s="85" customFormat="1" ht="18">
      <c r="A68" s="46"/>
      <c r="B68" s="202"/>
      <c r="C68" s="182" t="s">
        <v>11</v>
      </c>
      <c r="D68" s="183">
        <v>2</v>
      </c>
      <c r="E68" s="184"/>
      <c r="F68" s="165"/>
      <c r="G68" s="46"/>
      <c r="H68" s="293"/>
      <c r="I68" s="129"/>
      <c r="J68" s="236"/>
    </row>
    <row r="69" spans="1:11" s="189" customFormat="1" ht="18">
      <c r="A69" s="46"/>
      <c r="B69" s="203"/>
      <c r="C69" s="182" t="s">
        <v>128</v>
      </c>
      <c r="D69" s="183">
        <v>1</v>
      </c>
      <c r="E69" s="184"/>
      <c r="F69" s="9"/>
      <c r="G69" s="46"/>
      <c r="H69" s="293"/>
      <c r="I69" s="129"/>
      <c r="J69" s="236"/>
      <c r="K69" s="85"/>
    </row>
    <row r="70" spans="1:11" s="189" customFormat="1" ht="18">
      <c r="A70" s="46"/>
      <c r="B70" s="203"/>
      <c r="C70" s="182" t="s">
        <v>298</v>
      </c>
      <c r="D70" s="183">
        <v>2</v>
      </c>
      <c r="E70" s="184"/>
      <c r="F70" s="9"/>
      <c r="G70" s="46"/>
      <c r="H70" s="293"/>
      <c r="I70" s="129"/>
      <c r="J70" s="236"/>
      <c r="K70" s="85"/>
    </row>
    <row r="71" spans="1:11" s="189" customFormat="1" ht="18">
      <c r="A71" s="190"/>
      <c r="B71" s="70"/>
      <c r="C71" s="186" t="s">
        <v>39</v>
      </c>
      <c r="D71" s="187">
        <f>+D70+D69+D68+D67+D66+D65+D64+D63+D62+D61+D60+D59+D58</f>
        <v>15</v>
      </c>
      <c r="E71" s="187">
        <f>+E70+E69+E68+E67+E66+E65+E64+E63+E62+E61+E60+E59+E58</f>
        <v>2</v>
      </c>
      <c r="F71" s="5"/>
      <c r="G71" s="190"/>
      <c r="H71" s="294"/>
      <c r="I71" s="125"/>
      <c r="J71" s="237"/>
      <c r="K71" s="85"/>
    </row>
    <row r="72" spans="1:11" s="7" customFormat="1" ht="54">
      <c r="A72" s="190">
        <v>2067</v>
      </c>
      <c r="B72" s="99" t="s">
        <v>130</v>
      </c>
      <c r="C72" s="197" t="s">
        <v>115</v>
      </c>
      <c r="D72" s="198" t="s">
        <v>7</v>
      </c>
      <c r="E72" s="199">
        <v>15</v>
      </c>
      <c r="F72" s="200">
        <v>0</v>
      </c>
      <c r="G72" s="190" t="s">
        <v>273</v>
      </c>
      <c r="H72" s="201" t="s">
        <v>300</v>
      </c>
      <c r="I72" s="125" t="s">
        <v>12</v>
      </c>
      <c r="J72" s="100" t="s">
        <v>469</v>
      </c>
      <c r="K72" s="85"/>
    </row>
    <row r="73" spans="1:11" s="7" customFormat="1" ht="72">
      <c r="A73" s="5">
        <v>2066</v>
      </c>
      <c r="B73" s="107" t="s">
        <v>131</v>
      </c>
      <c r="C73" s="98" t="s">
        <v>441</v>
      </c>
      <c r="D73" s="11" t="s">
        <v>7</v>
      </c>
      <c r="E73" s="89">
        <v>90</v>
      </c>
      <c r="F73" s="9">
        <v>16.670000000000002</v>
      </c>
      <c r="G73" s="5" t="s">
        <v>273</v>
      </c>
      <c r="H73" s="16" t="s">
        <v>301</v>
      </c>
      <c r="I73" s="61" t="s">
        <v>128</v>
      </c>
      <c r="J73" s="18" t="s">
        <v>468</v>
      </c>
    </row>
    <row r="74" spans="1:11" s="7" customFormat="1" ht="90">
      <c r="A74" s="5">
        <v>2065</v>
      </c>
      <c r="B74" s="109"/>
      <c r="C74" s="98" t="s">
        <v>116</v>
      </c>
      <c r="D74" s="11" t="s">
        <v>7</v>
      </c>
      <c r="E74" s="89">
        <v>80</v>
      </c>
      <c r="F74" s="9">
        <v>3.48</v>
      </c>
      <c r="G74" s="5" t="s">
        <v>273</v>
      </c>
      <c r="H74" s="16" t="s">
        <v>302</v>
      </c>
      <c r="I74" s="61" t="s">
        <v>10</v>
      </c>
      <c r="J74" s="18" t="s">
        <v>467</v>
      </c>
    </row>
    <row r="75" spans="1:11" s="7" customFormat="1" ht="54">
      <c r="A75" s="5">
        <v>2064</v>
      </c>
      <c r="B75" s="107" t="s">
        <v>132</v>
      </c>
      <c r="C75" s="98" t="s">
        <v>117</v>
      </c>
      <c r="D75" s="11" t="s">
        <v>120</v>
      </c>
      <c r="E75" s="104">
        <v>9500</v>
      </c>
      <c r="F75" s="205">
        <v>6917</v>
      </c>
      <c r="G75" s="5" t="s">
        <v>240</v>
      </c>
      <c r="H75" s="16" t="s">
        <v>442</v>
      </c>
      <c r="I75" s="207" t="s">
        <v>316</v>
      </c>
      <c r="J75" s="18"/>
    </row>
    <row r="76" spans="1:11" s="7" customFormat="1" ht="198">
      <c r="A76" s="5">
        <v>2063</v>
      </c>
      <c r="B76" s="108"/>
      <c r="C76" s="98" t="s">
        <v>142</v>
      </c>
      <c r="D76" s="11" t="s">
        <v>133</v>
      </c>
      <c r="E76" s="89">
        <v>4</v>
      </c>
      <c r="F76" s="9">
        <v>0</v>
      </c>
      <c r="G76" s="5" t="s">
        <v>273</v>
      </c>
      <c r="H76" s="16" t="s">
        <v>303</v>
      </c>
      <c r="I76" s="61" t="s">
        <v>10</v>
      </c>
      <c r="J76" s="18" t="s">
        <v>466</v>
      </c>
    </row>
    <row r="77" spans="1:11" s="7" customFormat="1" ht="36">
      <c r="A77" s="5">
        <v>2062</v>
      </c>
      <c r="B77" s="108"/>
      <c r="C77" s="98" t="s">
        <v>143</v>
      </c>
      <c r="D77" s="11" t="s">
        <v>7</v>
      </c>
      <c r="E77" s="89">
        <v>80</v>
      </c>
      <c r="F77" s="9">
        <v>37.39</v>
      </c>
      <c r="G77" s="5" t="s">
        <v>273</v>
      </c>
      <c r="H77" s="16" t="s">
        <v>305</v>
      </c>
      <c r="I77" s="61" t="s">
        <v>75</v>
      </c>
      <c r="J77" s="18"/>
    </row>
    <row r="78" spans="1:11" s="7" customFormat="1" ht="90">
      <c r="A78" s="5">
        <v>2061</v>
      </c>
      <c r="B78" s="109"/>
      <c r="C78" s="98" t="s">
        <v>144</v>
      </c>
      <c r="D78" s="11" t="s">
        <v>7</v>
      </c>
      <c r="E78" s="89">
        <v>80</v>
      </c>
      <c r="F78" s="9"/>
      <c r="G78" s="5"/>
      <c r="H78" s="206" t="s">
        <v>306</v>
      </c>
      <c r="I78" s="61" t="s">
        <v>10</v>
      </c>
      <c r="J78" s="18"/>
    </row>
    <row r="79" spans="1:11" ht="28.8">
      <c r="B79" s="79"/>
      <c r="D79" s="105"/>
      <c r="E79" s="105"/>
    </row>
    <row r="80" spans="1:11" s="65" customFormat="1" ht="33.6" customHeight="1">
      <c r="A80" s="4"/>
      <c r="B80" s="79"/>
      <c r="C80" s="114" t="s">
        <v>137</v>
      </c>
      <c r="D80" s="106"/>
      <c r="E80" s="106"/>
      <c r="F80" s="166"/>
      <c r="G80" s="63">
        <v>25</v>
      </c>
      <c r="H80" s="64" t="s">
        <v>19</v>
      </c>
      <c r="I80" s="2"/>
    </row>
    <row r="81" spans="1:8" ht="52.05" customHeight="1">
      <c r="A81" s="74"/>
      <c r="B81" s="80"/>
      <c r="C81" s="289" t="s">
        <v>13</v>
      </c>
      <c r="D81" s="289"/>
      <c r="E81" s="289"/>
      <c r="F81" s="167"/>
      <c r="G81" s="163">
        <f>COUNTIF(G3:G78,"สีแดง")</f>
        <v>17</v>
      </c>
      <c r="H81" s="163" t="s">
        <v>365</v>
      </c>
    </row>
    <row r="82" spans="1:8" ht="52.05" customHeight="1">
      <c r="A82" s="75"/>
      <c r="B82" s="81"/>
      <c r="C82" s="290" t="s">
        <v>14</v>
      </c>
      <c r="D82" s="290"/>
      <c r="E82" s="290"/>
      <c r="F82" s="168"/>
      <c r="G82" s="163">
        <f>COUNTIF(G3:G78,"สีส้ม")</f>
        <v>2</v>
      </c>
      <c r="H82" s="163" t="s">
        <v>366</v>
      </c>
    </row>
    <row r="83" spans="1:8" ht="52.05" customHeight="1">
      <c r="A83" s="76"/>
      <c r="B83" s="82"/>
      <c r="C83" s="291" t="s">
        <v>15</v>
      </c>
      <c r="D83" s="291"/>
      <c r="E83" s="291"/>
      <c r="F83" s="169"/>
      <c r="G83" s="163">
        <f>COUNTIF(G3:G78,"สีเหลือง")</f>
        <v>0</v>
      </c>
      <c r="H83" s="163" t="s">
        <v>20</v>
      </c>
    </row>
    <row r="84" spans="1:8" ht="52.05" customHeight="1">
      <c r="A84" s="77"/>
      <c r="B84" s="83"/>
      <c r="C84" s="286" t="s">
        <v>16</v>
      </c>
      <c r="D84" s="286"/>
      <c r="E84" s="286"/>
      <c r="F84" s="170"/>
      <c r="G84" s="163">
        <f>COUNTIF(G3:G78,"สีเขียว")</f>
        <v>1</v>
      </c>
      <c r="H84" s="163" t="s">
        <v>367</v>
      </c>
    </row>
    <row r="85" spans="1:8" ht="52.05" customHeight="1">
      <c r="A85" s="180"/>
      <c r="B85" s="157"/>
      <c r="C85" s="243" t="s">
        <v>257</v>
      </c>
      <c r="F85" s="171"/>
      <c r="G85" s="163">
        <v>4</v>
      </c>
      <c r="H85" s="163" t="s">
        <v>368</v>
      </c>
    </row>
    <row r="86" spans="1:8" ht="25.8">
      <c r="B86" s="4"/>
      <c r="C86" s="158" t="s">
        <v>258</v>
      </c>
      <c r="F86" s="171"/>
      <c r="G86" s="163">
        <v>1</v>
      </c>
      <c r="H86" s="164" t="s">
        <v>256</v>
      </c>
    </row>
  </sheetData>
  <mergeCells count="10">
    <mergeCell ref="H5:H18"/>
    <mergeCell ref="H56:H71"/>
    <mergeCell ref="H24:H35"/>
    <mergeCell ref="H36:H47"/>
    <mergeCell ref="C81:E81"/>
    <mergeCell ref="J56:J61"/>
    <mergeCell ref="J50:J51"/>
    <mergeCell ref="C82:E82"/>
    <mergeCell ref="C83:E83"/>
    <mergeCell ref="C84:E84"/>
  </mergeCells>
  <pageMargins left="0.70866141732283472" right="0.70866141732283472" top="0.74803149606299213" bottom="0.74803149606299213" header="0.31496062992125984" footer="0.31496062992125984"/>
  <pageSetup paperSize="5" scale="94" orientation="landscape" r:id="rId1"/>
  <rowBreaks count="1" manualBreakCount="1">
    <brk id="79" max="8" man="1"/>
  </rowBreaks>
  <colBreaks count="1" manualBreakCount="1">
    <brk id="9"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230DC-0E10-4009-8020-1018144F2A27}">
  <dimension ref="A1:J109"/>
  <sheetViews>
    <sheetView topLeftCell="A101" zoomScaleNormal="100" workbookViewId="0">
      <selection activeCell="H100" sqref="H100"/>
    </sheetView>
  </sheetViews>
  <sheetFormatPr defaultColWidth="8.77734375" defaultRowHeight="21"/>
  <cols>
    <col min="1" max="1" width="8.77734375" style="4"/>
    <col min="2" max="2" width="31.44140625" style="2" customWidth="1"/>
    <col min="3" max="3" width="9.21875" style="4" customWidth="1"/>
    <col min="4" max="4" width="8.77734375" style="4"/>
    <col min="5" max="5" width="10.44140625" style="4" customWidth="1"/>
    <col min="6" max="6" width="12.44140625" style="4" customWidth="1"/>
    <col min="7" max="7" width="12.44140625" style="2" hidden="1" customWidth="1"/>
    <col min="8" max="8" width="51.88671875" style="2" customWidth="1"/>
    <col min="9" max="9" width="26.6640625" style="2" customWidth="1"/>
    <col min="10" max="10" width="35" style="2" customWidth="1"/>
    <col min="11" max="16384" width="8.77734375" style="2"/>
  </cols>
  <sheetData>
    <row r="1" spans="1:10" ht="27" customHeight="1">
      <c r="A1" s="287" t="s">
        <v>22</v>
      </c>
      <c r="B1" s="287"/>
      <c r="C1" s="287"/>
      <c r="D1" s="287"/>
      <c r="E1" s="287"/>
      <c r="F1" s="287"/>
      <c r="G1" s="287"/>
      <c r="H1" s="287"/>
      <c r="I1" s="287"/>
    </row>
    <row r="2" spans="1:10" s="3" customFormat="1" ht="42">
      <c r="A2" s="1" t="s">
        <v>83</v>
      </c>
      <c r="B2" s="10" t="s">
        <v>41</v>
      </c>
      <c r="C2" s="10" t="s">
        <v>6</v>
      </c>
      <c r="D2" s="1" t="s">
        <v>44</v>
      </c>
      <c r="E2" s="1" t="s">
        <v>1</v>
      </c>
      <c r="F2" s="1" t="s">
        <v>43</v>
      </c>
      <c r="G2" s="1"/>
      <c r="H2" s="1" t="s">
        <v>2</v>
      </c>
      <c r="I2" s="10" t="s">
        <v>3</v>
      </c>
      <c r="J2" s="1" t="s">
        <v>4</v>
      </c>
    </row>
    <row r="3" spans="1:10" s="7" customFormat="1" ht="42" customHeight="1">
      <c r="A3" s="40">
        <v>2029</v>
      </c>
      <c r="B3" s="13" t="s">
        <v>84</v>
      </c>
      <c r="C3" s="11" t="s">
        <v>24</v>
      </c>
      <c r="D3" s="25">
        <v>35000000</v>
      </c>
      <c r="E3" s="205">
        <v>6477395</v>
      </c>
      <c r="F3" s="165" t="s">
        <v>273</v>
      </c>
      <c r="G3" s="225">
        <f>+E3*100/D3</f>
        <v>18.506842857142857</v>
      </c>
      <c r="H3" s="292" t="s">
        <v>349</v>
      </c>
      <c r="I3" s="42" t="s">
        <v>42</v>
      </c>
      <c r="J3" s="43" t="s">
        <v>476</v>
      </c>
    </row>
    <row r="4" spans="1:10" s="7" customFormat="1" ht="18">
      <c r="A4" s="192"/>
      <c r="B4" s="162" t="s">
        <v>328</v>
      </c>
      <c r="C4" s="53" t="s">
        <v>260</v>
      </c>
      <c r="D4" s="53" t="s">
        <v>261</v>
      </c>
      <c r="E4" s="54"/>
      <c r="F4" s="226"/>
      <c r="G4" s="49"/>
      <c r="H4" s="293"/>
      <c r="I4" s="48"/>
      <c r="J4" s="49"/>
    </row>
    <row r="5" spans="1:10" s="7" customFormat="1" ht="18">
      <c r="A5" s="192"/>
      <c r="B5" s="13" t="s">
        <v>319</v>
      </c>
      <c r="C5" s="25">
        <v>1547344</v>
      </c>
      <c r="D5" s="25">
        <v>308913</v>
      </c>
      <c r="E5" s="9"/>
      <c r="F5" s="226"/>
      <c r="G5" s="49"/>
      <c r="H5" s="293"/>
      <c r="I5" s="48"/>
      <c r="J5" s="49"/>
    </row>
    <row r="6" spans="1:10" s="7" customFormat="1" ht="18">
      <c r="A6" s="192"/>
      <c r="B6" s="13" t="s">
        <v>31</v>
      </c>
      <c r="C6" s="25">
        <v>3094688</v>
      </c>
      <c r="D6" s="11"/>
      <c r="E6" s="9"/>
      <c r="F6" s="226"/>
      <c r="G6" s="49"/>
      <c r="H6" s="293"/>
      <c r="I6" s="48"/>
      <c r="J6" s="49"/>
    </row>
    <row r="7" spans="1:10" s="7" customFormat="1" ht="18">
      <c r="A7" s="192"/>
      <c r="B7" s="13" t="s">
        <v>27</v>
      </c>
      <c r="C7" s="25">
        <v>5415704</v>
      </c>
      <c r="D7" s="25">
        <v>1144000</v>
      </c>
      <c r="E7" s="9"/>
      <c r="F7" s="226"/>
      <c r="G7" s="49"/>
      <c r="H7" s="293"/>
      <c r="I7" s="48"/>
      <c r="J7" s="49"/>
    </row>
    <row r="8" spans="1:10" s="7" customFormat="1" ht="18">
      <c r="A8" s="192"/>
      <c r="B8" s="13" t="s">
        <v>28</v>
      </c>
      <c r="C8" s="25">
        <v>3636259</v>
      </c>
      <c r="D8" s="25">
        <v>325354</v>
      </c>
      <c r="E8" s="9"/>
      <c r="F8" s="226"/>
      <c r="G8" s="49"/>
      <c r="H8" s="293"/>
      <c r="I8" s="48"/>
      <c r="J8" s="49"/>
    </row>
    <row r="9" spans="1:10" s="7" customFormat="1" ht="18">
      <c r="A9" s="192"/>
      <c r="B9" s="13" t="s">
        <v>29</v>
      </c>
      <c r="C9" s="25">
        <v>6808315</v>
      </c>
      <c r="D9" s="25">
        <v>2755251</v>
      </c>
      <c r="E9" s="9"/>
      <c r="F9" s="226"/>
      <c r="G9" s="49"/>
      <c r="H9" s="293"/>
      <c r="I9" s="48"/>
      <c r="J9" s="49"/>
    </row>
    <row r="10" spans="1:10" s="7" customFormat="1" ht="18">
      <c r="A10" s="192"/>
      <c r="B10" s="13" t="s">
        <v>32</v>
      </c>
      <c r="C10" s="25">
        <v>2011547</v>
      </c>
      <c r="D10" s="25">
        <v>1140653</v>
      </c>
      <c r="E10" s="9"/>
      <c r="F10" s="226"/>
      <c r="G10" s="49"/>
      <c r="H10" s="293"/>
      <c r="I10" s="48"/>
      <c r="J10" s="49"/>
    </row>
    <row r="11" spans="1:10" s="7" customFormat="1" ht="18">
      <c r="A11" s="192"/>
      <c r="B11" s="13" t="s">
        <v>33</v>
      </c>
      <c r="C11" s="25">
        <v>2011547</v>
      </c>
      <c r="D11" s="11"/>
      <c r="E11" s="9"/>
      <c r="F11" s="226"/>
      <c r="G11" s="49"/>
      <c r="H11" s="293"/>
      <c r="I11" s="48"/>
      <c r="J11" s="49"/>
    </row>
    <row r="12" spans="1:10" s="7" customFormat="1" ht="18">
      <c r="A12" s="192"/>
      <c r="B12" s="13" t="s">
        <v>12</v>
      </c>
      <c r="C12" s="25">
        <v>4874134</v>
      </c>
      <c r="D12" s="25">
        <v>214663</v>
      </c>
      <c r="E12" s="9"/>
      <c r="F12" s="226"/>
      <c r="G12" s="49"/>
      <c r="H12" s="293"/>
      <c r="I12" s="48"/>
      <c r="J12" s="49"/>
    </row>
    <row r="13" spans="1:10" s="7" customFormat="1" ht="18">
      <c r="A13" s="192"/>
      <c r="B13" s="13" t="s">
        <v>321</v>
      </c>
      <c r="C13" s="25">
        <v>1934180</v>
      </c>
      <c r="D13" s="25">
        <v>100000</v>
      </c>
      <c r="E13" s="9"/>
      <c r="F13" s="226"/>
      <c r="G13" s="49"/>
      <c r="H13" s="293"/>
      <c r="I13" s="48"/>
      <c r="J13" s="49"/>
    </row>
    <row r="14" spans="1:10" s="7" customFormat="1" ht="36">
      <c r="A14" s="192"/>
      <c r="B14" s="13" t="s">
        <v>325</v>
      </c>
      <c r="C14" s="25">
        <v>1500000</v>
      </c>
      <c r="D14" s="11"/>
      <c r="E14" s="9"/>
      <c r="F14" s="226"/>
      <c r="G14" s="49"/>
      <c r="H14" s="293"/>
      <c r="I14" s="48"/>
      <c r="J14" s="49"/>
    </row>
    <row r="15" spans="1:10" s="7" customFormat="1" ht="36">
      <c r="A15" s="192"/>
      <c r="B15" s="13" t="s">
        <v>475</v>
      </c>
      <c r="C15" s="25">
        <v>1547344</v>
      </c>
      <c r="D15" s="210">
        <v>122200</v>
      </c>
      <c r="E15" s="9"/>
      <c r="F15" s="226"/>
      <c r="G15" s="49"/>
      <c r="H15" s="293"/>
      <c r="I15" s="48"/>
      <c r="J15" s="49"/>
    </row>
    <row r="16" spans="1:10" s="7" customFormat="1" ht="18">
      <c r="A16" s="192"/>
      <c r="B16" s="13" t="s">
        <v>326</v>
      </c>
      <c r="C16" s="25">
        <v>618938</v>
      </c>
      <c r="D16" s="25">
        <v>96363</v>
      </c>
      <c r="E16" s="9"/>
      <c r="F16" s="226"/>
      <c r="G16" s="49"/>
      <c r="H16" s="293"/>
      <c r="I16" s="48"/>
      <c r="J16" s="49"/>
    </row>
    <row r="17" spans="1:10" s="7" customFormat="1" ht="36">
      <c r="A17" s="192"/>
      <c r="B17" s="53" t="s">
        <v>304</v>
      </c>
      <c r="C17" s="209">
        <f>SUM(C5:C16)</f>
        <v>35000000</v>
      </c>
      <c r="D17" s="209">
        <f>SUM(D5:D16)</f>
        <v>6207397</v>
      </c>
      <c r="E17" s="205"/>
      <c r="F17" s="226"/>
      <c r="G17" s="49"/>
      <c r="H17" s="293"/>
      <c r="I17" s="48"/>
      <c r="J17" s="49"/>
    </row>
    <row r="18" spans="1:10" s="7" customFormat="1" ht="18">
      <c r="A18" s="192"/>
      <c r="B18" s="162" t="s">
        <v>329</v>
      </c>
      <c r="C18" s="53"/>
      <c r="D18" s="53" t="s">
        <v>261</v>
      </c>
      <c r="E18" s="9"/>
      <c r="F18" s="226"/>
      <c r="G18" s="49"/>
      <c r="H18" s="293"/>
      <c r="I18" s="48"/>
      <c r="J18" s="49"/>
    </row>
    <row r="19" spans="1:10" s="7" customFormat="1" ht="18">
      <c r="A19" s="192"/>
      <c r="B19" s="13" t="s">
        <v>327</v>
      </c>
      <c r="C19" s="11"/>
      <c r="D19" s="25">
        <v>96363</v>
      </c>
      <c r="E19" s="9"/>
      <c r="F19" s="226"/>
      <c r="G19" s="49"/>
      <c r="H19" s="293"/>
      <c r="I19" s="48"/>
      <c r="J19" s="49"/>
    </row>
    <row r="20" spans="1:10" s="7" customFormat="1" ht="18">
      <c r="A20" s="192"/>
      <c r="B20" s="53" t="s">
        <v>304</v>
      </c>
      <c r="C20" s="209">
        <f>C19</f>
        <v>0</v>
      </c>
      <c r="D20" s="209">
        <f>D19</f>
        <v>96363</v>
      </c>
      <c r="E20" s="9"/>
      <c r="F20" s="226"/>
      <c r="G20" s="49"/>
      <c r="H20" s="293"/>
      <c r="I20" s="48"/>
      <c r="J20" s="49"/>
    </row>
    <row r="21" spans="1:10" s="212" customFormat="1" ht="36">
      <c r="A21" s="221"/>
      <c r="B21" s="53" t="s">
        <v>39</v>
      </c>
      <c r="C21" s="209">
        <f>+C17+C20</f>
        <v>35000000</v>
      </c>
      <c r="D21" s="216">
        <f>+D17+D20</f>
        <v>6303760</v>
      </c>
      <c r="E21" s="211"/>
      <c r="F21" s="227"/>
      <c r="G21" s="218"/>
      <c r="H21" s="293"/>
      <c r="I21" s="217"/>
      <c r="J21" s="218"/>
    </row>
    <row r="22" spans="1:10" s="212" customFormat="1" ht="104.4" customHeight="1">
      <c r="A22" s="222"/>
      <c r="B22" s="53"/>
      <c r="C22" s="209"/>
      <c r="D22" s="209"/>
      <c r="E22" s="211"/>
      <c r="F22" s="228"/>
      <c r="G22" s="220"/>
      <c r="H22" s="294"/>
      <c r="I22" s="219"/>
      <c r="J22" s="220"/>
    </row>
    <row r="23" spans="1:10" s="7" customFormat="1" ht="144">
      <c r="A23" s="40">
        <v>2045</v>
      </c>
      <c r="B23" s="13" t="s">
        <v>85</v>
      </c>
      <c r="C23" s="11" t="s">
        <v>8</v>
      </c>
      <c r="D23" s="11">
        <v>9</v>
      </c>
      <c r="E23" s="9">
        <v>33</v>
      </c>
      <c r="F23" s="40" t="s">
        <v>330</v>
      </c>
      <c r="G23" s="225">
        <f>+E23*100/D23</f>
        <v>366.66666666666669</v>
      </c>
      <c r="H23" s="191" t="s">
        <v>322</v>
      </c>
      <c r="I23" s="42" t="s">
        <v>42</v>
      </c>
      <c r="J23" s="43" t="s">
        <v>477</v>
      </c>
    </row>
    <row r="24" spans="1:10" s="7" customFormat="1" ht="18">
      <c r="A24" s="192"/>
      <c r="B24" s="162" t="s">
        <v>40</v>
      </c>
      <c r="C24" s="53" t="s">
        <v>260</v>
      </c>
      <c r="D24" s="53" t="s">
        <v>261</v>
      </c>
      <c r="E24" s="54"/>
      <c r="F24" s="226"/>
      <c r="G24" s="49"/>
      <c r="H24" s="192"/>
      <c r="I24" s="192"/>
      <c r="J24" s="49"/>
    </row>
    <row r="25" spans="1:10" s="7" customFormat="1" ht="18">
      <c r="A25" s="192"/>
      <c r="B25" s="13" t="s">
        <v>12</v>
      </c>
      <c r="C25" s="11">
        <v>1</v>
      </c>
      <c r="D25" s="11"/>
      <c r="E25" s="9"/>
      <c r="F25" s="226"/>
      <c r="G25" s="49"/>
      <c r="H25" s="192"/>
      <c r="I25" s="192"/>
      <c r="J25" s="49"/>
    </row>
    <row r="26" spans="1:10" s="7" customFormat="1" ht="18">
      <c r="A26" s="192"/>
      <c r="B26" s="13" t="s">
        <v>317</v>
      </c>
      <c r="C26" s="11">
        <v>1</v>
      </c>
      <c r="D26" s="11">
        <v>7</v>
      </c>
      <c r="E26" s="9"/>
      <c r="F26" s="226"/>
      <c r="G26" s="49"/>
      <c r="H26" s="192"/>
      <c r="I26" s="192"/>
      <c r="J26" s="49"/>
    </row>
    <row r="27" spans="1:10" s="7" customFormat="1" ht="18">
      <c r="A27" s="192"/>
      <c r="B27" s="13" t="s">
        <v>28</v>
      </c>
      <c r="C27" s="11">
        <v>1</v>
      </c>
      <c r="D27" s="11">
        <v>3</v>
      </c>
      <c r="E27" s="9"/>
      <c r="F27" s="226"/>
      <c r="G27" s="49"/>
      <c r="H27" s="192"/>
      <c r="I27" s="192"/>
      <c r="J27" s="49"/>
    </row>
    <row r="28" spans="1:10" s="7" customFormat="1" ht="18">
      <c r="A28" s="192"/>
      <c r="B28" s="13" t="s">
        <v>318</v>
      </c>
      <c r="C28" s="11">
        <v>1</v>
      </c>
      <c r="D28" s="11">
        <v>10</v>
      </c>
      <c r="E28" s="9"/>
      <c r="F28" s="226"/>
      <c r="G28" s="49"/>
      <c r="H28" s="192"/>
      <c r="I28" s="192"/>
      <c r="J28" s="49"/>
    </row>
    <row r="29" spans="1:10" s="7" customFormat="1" ht="18">
      <c r="A29" s="192"/>
      <c r="B29" s="13" t="s">
        <v>319</v>
      </c>
      <c r="C29" s="11">
        <v>1</v>
      </c>
      <c r="D29" s="11">
        <v>1</v>
      </c>
      <c r="E29" s="9"/>
      <c r="F29" s="226"/>
      <c r="G29" s="49"/>
      <c r="H29" s="192"/>
      <c r="I29" s="192"/>
      <c r="J29" s="49"/>
    </row>
    <row r="30" spans="1:10" s="7" customFormat="1" ht="18">
      <c r="A30" s="192"/>
      <c r="B30" s="13" t="s">
        <v>31</v>
      </c>
      <c r="C30" s="11">
        <v>1</v>
      </c>
      <c r="D30" s="11">
        <v>5</v>
      </c>
      <c r="E30" s="9"/>
      <c r="F30" s="226"/>
      <c r="G30" s="49"/>
      <c r="H30" s="192"/>
      <c r="I30" s="192"/>
      <c r="J30" s="49"/>
    </row>
    <row r="31" spans="1:10" s="7" customFormat="1" ht="18">
      <c r="A31" s="192"/>
      <c r="B31" s="13" t="s">
        <v>320</v>
      </c>
      <c r="C31" s="11">
        <v>1</v>
      </c>
      <c r="D31" s="11">
        <v>1</v>
      </c>
      <c r="E31" s="9"/>
      <c r="F31" s="226"/>
      <c r="G31" s="49"/>
      <c r="H31" s="192"/>
      <c r="I31" s="192"/>
      <c r="J31" s="49"/>
    </row>
    <row r="32" spans="1:10" s="7" customFormat="1" ht="18">
      <c r="A32" s="192"/>
      <c r="B32" s="13" t="s">
        <v>33</v>
      </c>
      <c r="C32" s="11">
        <v>1</v>
      </c>
      <c r="D32" s="11">
        <v>2</v>
      </c>
      <c r="E32" s="9"/>
      <c r="F32" s="226"/>
      <c r="G32" s="49"/>
      <c r="H32" s="192"/>
      <c r="I32" s="192"/>
      <c r="J32" s="49"/>
    </row>
    <row r="33" spans="1:10" s="7" customFormat="1" ht="18">
      <c r="A33" s="192"/>
      <c r="B33" s="13" t="s">
        <v>321</v>
      </c>
      <c r="C33" s="11">
        <v>1</v>
      </c>
      <c r="D33" s="11">
        <v>4</v>
      </c>
      <c r="E33" s="9"/>
      <c r="F33" s="226"/>
      <c r="G33" s="49"/>
      <c r="H33" s="192"/>
      <c r="I33" s="192"/>
      <c r="J33" s="49"/>
    </row>
    <row r="34" spans="1:10" s="7" customFormat="1" ht="18">
      <c r="A34" s="192"/>
      <c r="B34" s="13" t="s">
        <v>38</v>
      </c>
      <c r="C34" s="11">
        <v>1</v>
      </c>
      <c r="D34" s="11"/>
      <c r="E34" s="9"/>
      <c r="F34" s="226"/>
      <c r="G34" s="49"/>
      <c r="H34" s="192"/>
      <c r="I34" s="192"/>
      <c r="J34" s="49"/>
    </row>
    <row r="35" spans="1:10" s="7" customFormat="1" ht="18">
      <c r="A35" s="192"/>
      <c r="B35" s="13" t="s">
        <v>42</v>
      </c>
      <c r="C35" s="11">
        <v>1</v>
      </c>
      <c r="D35" s="11"/>
      <c r="E35" s="9"/>
      <c r="F35" s="226"/>
      <c r="G35" s="49"/>
      <c r="H35" s="192"/>
      <c r="I35" s="192"/>
      <c r="J35" s="49"/>
    </row>
    <row r="36" spans="1:10" s="7" customFormat="1" ht="18">
      <c r="A36" s="192"/>
      <c r="B36" s="13" t="s">
        <v>284</v>
      </c>
      <c r="C36" s="11">
        <v>1</v>
      </c>
      <c r="D36" s="11"/>
      <c r="E36" s="9"/>
      <c r="F36" s="226"/>
      <c r="G36" s="49"/>
      <c r="H36" s="192"/>
      <c r="I36" s="192"/>
      <c r="J36" s="49"/>
    </row>
    <row r="37" spans="1:10" s="7" customFormat="1" ht="18">
      <c r="A37" s="192"/>
      <c r="B37" s="53" t="s">
        <v>39</v>
      </c>
      <c r="C37" s="53">
        <f>+C36+C35+C34+C33+C32+C31+C30+C29+C28+C27+C26+C25</f>
        <v>12</v>
      </c>
      <c r="D37" s="53">
        <f>+D36+D35+D34+D33+D32+D31+D30+D29+D28+D27+D26+D25</f>
        <v>33</v>
      </c>
      <c r="E37" s="9"/>
      <c r="F37" s="226"/>
      <c r="G37" s="49"/>
      <c r="H37" s="193"/>
      <c r="I37" s="193"/>
      <c r="J37" s="100"/>
    </row>
    <row r="38" spans="1:10" s="7" customFormat="1" ht="36">
      <c r="A38" s="40">
        <v>2044</v>
      </c>
      <c r="B38" s="13" t="s">
        <v>86</v>
      </c>
      <c r="C38" s="11" t="s">
        <v>25</v>
      </c>
      <c r="D38" s="11">
        <v>3</v>
      </c>
      <c r="E38" s="9">
        <f>+D52</f>
        <v>0</v>
      </c>
      <c r="F38" s="40" t="s">
        <v>273</v>
      </c>
      <c r="G38" s="225">
        <f>+E38*100/D38</f>
        <v>0</v>
      </c>
      <c r="H38" s="213" t="s">
        <v>348</v>
      </c>
      <c r="I38" s="42" t="s">
        <v>42</v>
      </c>
      <c r="J38" s="43"/>
    </row>
    <row r="39" spans="1:10" s="7" customFormat="1" ht="18">
      <c r="A39" s="46"/>
      <c r="B39" s="162" t="s">
        <v>40</v>
      </c>
      <c r="C39" s="53" t="s">
        <v>260</v>
      </c>
      <c r="D39" s="53" t="s">
        <v>261</v>
      </c>
      <c r="E39" s="54"/>
      <c r="F39" s="46"/>
      <c r="G39" s="192"/>
      <c r="H39" s="214"/>
      <c r="I39" s="48"/>
      <c r="J39" s="49"/>
    </row>
    <row r="40" spans="1:10" s="7" customFormat="1" ht="18">
      <c r="A40" s="46"/>
      <c r="B40" s="13" t="s">
        <v>12</v>
      </c>
      <c r="C40" s="11">
        <v>1</v>
      </c>
      <c r="D40" s="11"/>
      <c r="E40" s="9"/>
      <c r="F40" s="46"/>
      <c r="G40" s="192"/>
      <c r="H40" s="214"/>
      <c r="I40" s="48"/>
      <c r="J40" s="49"/>
    </row>
    <row r="41" spans="1:10" s="7" customFormat="1" ht="18">
      <c r="A41" s="46"/>
      <c r="B41" s="13" t="s">
        <v>317</v>
      </c>
      <c r="C41" s="11">
        <v>1</v>
      </c>
      <c r="D41" s="11"/>
      <c r="E41" s="9"/>
      <c r="F41" s="224"/>
      <c r="G41" s="221"/>
      <c r="H41" s="214"/>
      <c r="I41" s="48"/>
      <c r="J41" s="49"/>
    </row>
    <row r="42" spans="1:10" s="7" customFormat="1" ht="21" hidden="1" customHeight="1">
      <c r="A42" s="46"/>
      <c r="B42" s="13" t="s">
        <v>28</v>
      </c>
      <c r="C42" s="11"/>
      <c r="D42" s="11"/>
      <c r="E42" s="9"/>
      <c r="F42" s="224"/>
      <c r="G42" s="221"/>
      <c r="H42" s="214"/>
      <c r="I42" s="48"/>
      <c r="J42" s="49"/>
    </row>
    <row r="43" spans="1:10" s="7" customFormat="1" ht="21" hidden="1" customHeight="1">
      <c r="A43" s="46"/>
      <c r="B43" s="13" t="s">
        <v>318</v>
      </c>
      <c r="C43" s="11"/>
      <c r="D43" s="11"/>
      <c r="E43" s="9"/>
      <c r="F43" s="46"/>
      <c r="G43" s="46"/>
      <c r="H43" s="214"/>
      <c r="I43" s="48"/>
      <c r="J43" s="49"/>
    </row>
    <row r="44" spans="1:10" s="7" customFormat="1" ht="21" hidden="1" customHeight="1">
      <c r="A44" s="46"/>
      <c r="B44" s="13" t="s">
        <v>319</v>
      </c>
      <c r="C44" s="11"/>
      <c r="D44" s="11"/>
      <c r="E44" s="9"/>
      <c r="F44" s="46"/>
      <c r="G44" s="46"/>
      <c r="H44" s="214"/>
      <c r="I44" s="48"/>
      <c r="J44" s="49"/>
    </row>
    <row r="45" spans="1:10" s="7" customFormat="1" ht="21" hidden="1" customHeight="1">
      <c r="A45" s="46"/>
      <c r="B45" s="13" t="s">
        <v>31</v>
      </c>
      <c r="C45" s="11"/>
      <c r="D45" s="11"/>
      <c r="E45" s="9"/>
      <c r="F45" s="46"/>
      <c r="G45" s="46"/>
      <c r="H45" s="214"/>
      <c r="I45" s="48"/>
      <c r="J45" s="49"/>
    </row>
    <row r="46" spans="1:10" s="7" customFormat="1" ht="21" hidden="1" customHeight="1">
      <c r="A46" s="46"/>
      <c r="B46" s="13" t="s">
        <v>320</v>
      </c>
      <c r="C46" s="11"/>
      <c r="D46" s="11"/>
      <c r="E46" s="9"/>
      <c r="F46" s="46"/>
      <c r="G46" s="46"/>
      <c r="H46" s="214"/>
      <c r="I46" s="48"/>
      <c r="J46" s="49"/>
    </row>
    <row r="47" spans="1:10" s="7" customFormat="1" ht="18">
      <c r="A47" s="46"/>
      <c r="B47" s="13" t="s">
        <v>33</v>
      </c>
      <c r="C47" s="11">
        <v>1</v>
      </c>
      <c r="D47" s="11"/>
      <c r="E47" s="9"/>
      <c r="F47" s="46"/>
      <c r="G47" s="46"/>
      <c r="H47" s="214"/>
      <c r="I47" s="48"/>
      <c r="J47" s="49"/>
    </row>
    <row r="48" spans="1:10" s="7" customFormat="1" ht="21" hidden="1" customHeight="1">
      <c r="A48" s="46"/>
      <c r="B48" s="13" t="s">
        <v>321</v>
      </c>
      <c r="C48" s="11"/>
      <c r="D48" s="11"/>
      <c r="E48" s="9"/>
      <c r="F48" s="46"/>
      <c r="G48" s="46"/>
      <c r="H48" s="214"/>
      <c r="I48" s="48"/>
      <c r="J48" s="49"/>
    </row>
    <row r="49" spans="1:10" s="7" customFormat="1" ht="21" hidden="1" customHeight="1">
      <c r="A49" s="46"/>
      <c r="B49" s="13" t="s">
        <v>38</v>
      </c>
      <c r="C49" s="11"/>
      <c r="D49" s="11"/>
      <c r="E49" s="9"/>
      <c r="F49" s="46"/>
      <c r="G49" s="46"/>
      <c r="H49" s="214"/>
      <c r="I49" s="48"/>
      <c r="J49" s="49"/>
    </row>
    <row r="50" spans="1:10" s="7" customFormat="1" ht="21" hidden="1" customHeight="1">
      <c r="A50" s="46"/>
      <c r="B50" s="13" t="s">
        <v>42</v>
      </c>
      <c r="C50" s="11"/>
      <c r="D50" s="11"/>
      <c r="E50" s="9"/>
      <c r="F50" s="46"/>
      <c r="G50" s="46"/>
      <c r="H50" s="214"/>
      <c r="I50" s="48"/>
      <c r="J50" s="49"/>
    </row>
    <row r="51" spans="1:10" s="7" customFormat="1" ht="21" hidden="1" customHeight="1">
      <c r="A51" s="46"/>
      <c r="B51" s="13" t="s">
        <v>284</v>
      </c>
      <c r="C51" s="11"/>
      <c r="D51" s="11"/>
      <c r="E51" s="9"/>
      <c r="F51" s="46"/>
      <c r="G51" s="46"/>
      <c r="H51" s="214"/>
      <c r="I51" s="48"/>
      <c r="J51" s="49"/>
    </row>
    <row r="52" spans="1:10" s="7" customFormat="1" ht="18">
      <c r="A52" s="190"/>
      <c r="B52" s="53" t="s">
        <v>39</v>
      </c>
      <c r="C52" s="53">
        <f>+C51+C50+C49+C48+C47+C46+C45+C44+C43+C42+C41+C40</f>
        <v>3</v>
      </c>
      <c r="D52" s="53">
        <f>+D51+D50+D49+D48+D47+D46+D45+D44+D43+D42+D41+D40</f>
        <v>0</v>
      </c>
      <c r="E52" s="9"/>
      <c r="F52" s="190"/>
      <c r="G52" s="190"/>
      <c r="H52" s="215"/>
      <c r="I52" s="90"/>
      <c r="J52" s="100"/>
    </row>
    <row r="53" spans="1:10" s="7" customFormat="1" ht="42" customHeight="1">
      <c r="A53" s="40">
        <v>2043</v>
      </c>
      <c r="B53" s="14" t="s">
        <v>87</v>
      </c>
      <c r="C53" s="12" t="s">
        <v>25</v>
      </c>
      <c r="D53" s="12">
        <v>16</v>
      </c>
      <c r="E53" s="9">
        <f>+D67</f>
        <v>33</v>
      </c>
      <c r="F53" s="40" t="s">
        <v>330</v>
      </c>
      <c r="G53" s="225">
        <f>+E53*100/D53</f>
        <v>206.25</v>
      </c>
      <c r="H53" s="292" t="s">
        <v>323</v>
      </c>
      <c r="I53" s="42" t="s">
        <v>42</v>
      </c>
      <c r="J53" s="43" t="s">
        <v>477</v>
      </c>
    </row>
    <row r="54" spans="1:10" s="7" customFormat="1" ht="18">
      <c r="A54" s="46"/>
      <c r="B54" s="162" t="s">
        <v>40</v>
      </c>
      <c r="C54" s="53" t="s">
        <v>260</v>
      </c>
      <c r="D54" s="53" t="s">
        <v>261</v>
      </c>
      <c r="E54" s="54"/>
      <c r="F54" s="46"/>
      <c r="G54" s="46"/>
      <c r="H54" s="293"/>
      <c r="I54" s="48"/>
      <c r="J54" s="49"/>
    </row>
    <row r="55" spans="1:10" s="7" customFormat="1" ht="18">
      <c r="A55" s="46"/>
      <c r="B55" s="13" t="s">
        <v>12</v>
      </c>
      <c r="C55" s="11">
        <v>1</v>
      </c>
      <c r="D55" s="11"/>
      <c r="E55" s="9"/>
      <c r="F55" s="46"/>
      <c r="G55" s="46"/>
      <c r="H55" s="293"/>
      <c r="I55" s="48"/>
      <c r="J55" s="49"/>
    </row>
    <row r="56" spans="1:10" s="7" customFormat="1" ht="18">
      <c r="A56" s="46"/>
      <c r="B56" s="13" t="s">
        <v>317</v>
      </c>
      <c r="C56" s="11">
        <v>1</v>
      </c>
      <c r="D56" s="11">
        <v>7</v>
      </c>
      <c r="E56" s="9"/>
      <c r="F56" s="46"/>
      <c r="G56" s="46"/>
      <c r="H56" s="293"/>
      <c r="I56" s="48"/>
      <c r="J56" s="49"/>
    </row>
    <row r="57" spans="1:10" s="7" customFormat="1" ht="18">
      <c r="A57" s="46"/>
      <c r="B57" s="13" t="s">
        <v>28</v>
      </c>
      <c r="C57" s="11">
        <v>1</v>
      </c>
      <c r="D57" s="11">
        <v>3</v>
      </c>
      <c r="E57" s="9"/>
      <c r="F57" s="46"/>
      <c r="G57" s="46"/>
      <c r="H57" s="214"/>
      <c r="I57" s="48"/>
      <c r="J57" s="49"/>
    </row>
    <row r="58" spans="1:10" s="7" customFormat="1" ht="18">
      <c r="A58" s="46"/>
      <c r="B58" s="13" t="s">
        <v>318</v>
      </c>
      <c r="C58" s="11">
        <v>1</v>
      </c>
      <c r="D58" s="11">
        <v>10</v>
      </c>
      <c r="E58" s="9"/>
      <c r="F58" s="46"/>
      <c r="G58" s="46"/>
      <c r="H58" s="214"/>
      <c r="I58" s="48"/>
      <c r="J58" s="49"/>
    </row>
    <row r="59" spans="1:10" s="7" customFormat="1" ht="18">
      <c r="A59" s="46"/>
      <c r="B59" s="13" t="s">
        <v>319</v>
      </c>
      <c r="C59" s="11">
        <v>1</v>
      </c>
      <c r="D59" s="11">
        <v>1</v>
      </c>
      <c r="E59" s="9"/>
      <c r="F59" s="46"/>
      <c r="G59" s="46"/>
      <c r="H59" s="214"/>
      <c r="I59" s="48"/>
      <c r="J59" s="49"/>
    </row>
    <row r="60" spans="1:10" s="7" customFormat="1" ht="18">
      <c r="A60" s="46"/>
      <c r="B60" s="13" t="s">
        <v>31</v>
      </c>
      <c r="C60" s="11">
        <v>1</v>
      </c>
      <c r="D60" s="11">
        <v>5</v>
      </c>
      <c r="E60" s="9"/>
      <c r="F60" s="46"/>
      <c r="G60" s="46"/>
      <c r="H60" s="214"/>
      <c r="I60" s="48"/>
      <c r="J60" s="49"/>
    </row>
    <row r="61" spans="1:10" s="7" customFormat="1" ht="18">
      <c r="A61" s="46"/>
      <c r="B61" s="13" t="s">
        <v>320</v>
      </c>
      <c r="C61" s="11">
        <v>1</v>
      </c>
      <c r="D61" s="11">
        <v>1</v>
      </c>
      <c r="E61" s="9"/>
      <c r="F61" s="46"/>
      <c r="G61" s="46"/>
      <c r="H61" s="214"/>
      <c r="I61" s="48"/>
      <c r="J61" s="49"/>
    </row>
    <row r="62" spans="1:10" s="7" customFormat="1" ht="18">
      <c r="A62" s="46"/>
      <c r="B62" s="13" t="s">
        <v>33</v>
      </c>
      <c r="C62" s="11">
        <v>1</v>
      </c>
      <c r="D62" s="11">
        <v>2</v>
      </c>
      <c r="E62" s="9"/>
      <c r="F62" s="46"/>
      <c r="G62" s="46"/>
      <c r="H62" s="214"/>
      <c r="I62" s="48"/>
      <c r="J62" s="49"/>
    </row>
    <row r="63" spans="1:10" s="7" customFormat="1" ht="18">
      <c r="A63" s="46"/>
      <c r="B63" s="13" t="s">
        <v>321</v>
      </c>
      <c r="C63" s="11">
        <v>1</v>
      </c>
      <c r="D63" s="11">
        <v>4</v>
      </c>
      <c r="E63" s="9"/>
      <c r="F63" s="46"/>
      <c r="G63" s="46"/>
      <c r="H63" s="214"/>
      <c r="I63" s="48"/>
      <c r="J63" s="49"/>
    </row>
    <row r="64" spans="1:10" s="7" customFormat="1" ht="18">
      <c r="A64" s="46"/>
      <c r="B64" s="13" t="s">
        <v>38</v>
      </c>
      <c r="C64" s="11">
        <v>1</v>
      </c>
      <c r="D64" s="11"/>
      <c r="E64" s="9"/>
      <c r="F64" s="46"/>
      <c r="G64" s="46"/>
      <c r="H64" s="214"/>
      <c r="I64" s="48"/>
      <c r="J64" s="49"/>
    </row>
    <row r="65" spans="1:10" s="7" customFormat="1" ht="18">
      <c r="A65" s="46"/>
      <c r="B65" s="13" t="s">
        <v>42</v>
      </c>
      <c r="C65" s="11">
        <v>1</v>
      </c>
      <c r="D65" s="11"/>
      <c r="E65" s="9"/>
      <c r="F65" s="46"/>
      <c r="G65" s="46"/>
      <c r="H65" s="214"/>
      <c r="I65" s="48"/>
      <c r="J65" s="49"/>
    </row>
    <row r="66" spans="1:10" s="7" customFormat="1" ht="18">
      <c r="A66" s="46"/>
      <c r="B66" s="13" t="s">
        <v>284</v>
      </c>
      <c r="C66" s="11">
        <v>1</v>
      </c>
      <c r="D66" s="11"/>
      <c r="E66" s="9"/>
      <c r="F66" s="46"/>
      <c r="G66" s="46"/>
      <c r="H66" s="214"/>
      <c r="I66" s="48"/>
      <c r="J66" s="49"/>
    </row>
    <row r="67" spans="1:10" s="7" customFormat="1" ht="18">
      <c r="A67" s="190"/>
      <c r="B67" s="53" t="s">
        <v>39</v>
      </c>
      <c r="C67" s="53">
        <f>+C66+C65+C64+C63+C62+C61+C60+C59+C58+C57+C56+C55</f>
        <v>12</v>
      </c>
      <c r="D67" s="53">
        <f>+D66+D65+D64+D63+D62+D61+D60+D59+D58+D57+D56+D55</f>
        <v>33</v>
      </c>
      <c r="E67" s="9"/>
      <c r="F67" s="190"/>
      <c r="G67" s="190"/>
      <c r="H67" s="215"/>
      <c r="I67" s="90"/>
      <c r="J67" s="100"/>
    </row>
    <row r="68" spans="1:10" s="7" customFormat="1" ht="36">
      <c r="A68" s="40">
        <v>2042</v>
      </c>
      <c r="B68" s="13" t="s">
        <v>88</v>
      </c>
      <c r="C68" s="11" t="s">
        <v>24</v>
      </c>
      <c r="D68" s="11" t="s">
        <v>26</v>
      </c>
      <c r="E68" s="205">
        <v>6477395</v>
      </c>
      <c r="F68" s="40" t="s">
        <v>273</v>
      </c>
      <c r="G68" s="225"/>
      <c r="H68" s="292" t="s">
        <v>324</v>
      </c>
      <c r="I68" s="42" t="s">
        <v>42</v>
      </c>
      <c r="J68" s="43" t="s">
        <v>476</v>
      </c>
    </row>
    <row r="69" spans="1:10" s="7" customFormat="1" ht="18">
      <c r="A69" s="46"/>
      <c r="B69" s="162" t="s">
        <v>328</v>
      </c>
      <c r="C69" s="53" t="s">
        <v>260</v>
      </c>
      <c r="D69" s="53" t="s">
        <v>261</v>
      </c>
      <c r="E69" s="54"/>
      <c r="F69" s="46"/>
      <c r="G69" s="46"/>
      <c r="H69" s="293"/>
      <c r="I69" s="48"/>
      <c r="J69" s="46"/>
    </row>
    <row r="70" spans="1:10" s="7" customFormat="1" ht="18">
      <c r="A70" s="46"/>
      <c r="B70" s="13" t="s">
        <v>319</v>
      </c>
      <c r="C70" s="25">
        <v>3163972</v>
      </c>
      <c r="D70" s="25">
        <v>308913</v>
      </c>
      <c r="E70" s="9"/>
      <c r="F70" s="46"/>
      <c r="G70" s="46"/>
      <c r="H70" s="293"/>
      <c r="I70" s="48"/>
      <c r="J70" s="46"/>
    </row>
    <row r="71" spans="1:10" s="7" customFormat="1" ht="18">
      <c r="A71" s="46"/>
      <c r="B71" s="13" t="s">
        <v>31</v>
      </c>
      <c r="C71" s="25">
        <v>6327945</v>
      </c>
      <c r="D71" s="11"/>
      <c r="E71" s="9"/>
      <c r="F71" s="46"/>
      <c r="G71" s="46"/>
      <c r="H71" s="293"/>
      <c r="I71" s="48"/>
      <c r="J71" s="46"/>
    </row>
    <row r="72" spans="1:10" s="7" customFormat="1" ht="18">
      <c r="A72" s="46"/>
      <c r="B72" s="13" t="s">
        <v>27</v>
      </c>
      <c r="C72" s="25">
        <v>11073903</v>
      </c>
      <c r="D72" s="25">
        <v>1144000</v>
      </c>
      <c r="E72" s="9"/>
      <c r="F72" s="46"/>
      <c r="G72" s="46"/>
      <c r="H72" s="293"/>
      <c r="I72" s="48"/>
      <c r="J72" s="46"/>
    </row>
    <row r="73" spans="1:10" s="7" customFormat="1" ht="18">
      <c r="A73" s="46"/>
      <c r="B73" s="13" t="s">
        <v>28</v>
      </c>
      <c r="C73" s="25">
        <v>7435335</v>
      </c>
      <c r="D73" s="25">
        <v>325354</v>
      </c>
      <c r="E73" s="9"/>
      <c r="F73" s="46"/>
      <c r="G73" s="46"/>
      <c r="H73" s="293"/>
      <c r="I73" s="48"/>
      <c r="J73" s="46"/>
    </row>
    <row r="74" spans="1:10" s="7" customFormat="1" ht="18">
      <c r="A74" s="46"/>
      <c r="B74" s="13" t="s">
        <v>29</v>
      </c>
      <c r="C74" s="25">
        <v>13921478</v>
      </c>
      <c r="D74" s="25">
        <v>2755251</v>
      </c>
      <c r="E74" s="9"/>
      <c r="F74" s="46"/>
      <c r="G74" s="46"/>
      <c r="H74" s="293"/>
      <c r="I74" s="48"/>
      <c r="J74" s="46"/>
    </row>
    <row r="75" spans="1:10" s="7" customFormat="1" ht="18">
      <c r="A75" s="46"/>
      <c r="B75" s="13" t="s">
        <v>32</v>
      </c>
      <c r="C75" s="25">
        <v>4113164</v>
      </c>
      <c r="D75" s="25">
        <v>1140653</v>
      </c>
      <c r="E75" s="9"/>
      <c r="F75" s="46"/>
      <c r="G75" s="46"/>
      <c r="H75" s="293"/>
      <c r="I75" s="48"/>
      <c r="J75" s="46"/>
    </row>
    <row r="76" spans="1:10" s="7" customFormat="1" ht="18">
      <c r="A76" s="46"/>
      <c r="B76" s="13" t="s">
        <v>33</v>
      </c>
      <c r="C76" s="25">
        <v>4113164</v>
      </c>
      <c r="D76" s="11"/>
      <c r="E76" s="9"/>
      <c r="F76" s="46"/>
      <c r="G76" s="46"/>
      <c r="H76" s="293"/>
      <c r="I76" s="48"/>
      <c r="J76" s="46"/>
    </row>
    <row r="77" spans="1:10" s="7" customFormat="1" ht="18">
      <c r="A77" s="46"/>
      <c r="B77" s="13" t="s">
        <v>12</v>
      </c>
      <c r="C77" s="25">
        <v>9966513</v>
      </c>
      <c r="D77" s="25">
        <v>214663</v>
      </c>
      <c r="E77" s="9"/>
      <c r="F77" s="46"/>
      <c r="G77" s="46"/>
      <c r="H77" s="293"/>
      <c r="I77" s="48"/>
      <c r="J77" s="46"/>
    </row>
    <row r="78" spans="1:10" s="7" customFormat="1" ht="18">
      <c r="A78" s="46"/>
      <c r="B78" s="13" t="s">
        <v>321</v>
      </c>
      <c r="C78" s="25">
        <v>3954965</v>
      </c>
      <c r="D78" s="25">
        <v>100000</v>
      </c>
      <c r="E78" s="9"/>
      <c r="F78" s="46"/>
      <c r="G78" s="46"/>
      <c r="H78" s="293"/>
      <c r="I78" s="48"/>
      <c r="J78" s="46"/>
    </row>
    <row r="79" spans="1:10" s="7" customFormat="1" ht="36">
      <c r="A79" s="46"/>
      <c r="B79" s="13" t="s">
        <v>325</v>
      </c>
      <c r="C79" s="25">
        <v>1500000</v>
      </c>
      <c r="D79" s="11"/>
      <c r="E79" s="9"/>
      <c r="F79" s="46"/>
      <c r="G79" s="46"/>
      <c r="H79" s="293"/>
      <c r="I79" s="48"/>
      <c r="J79" s="46"/>
    </row>
    <row r="80" spans="1:10" s="7" customFormat="1" ht="18">
      <c r="A80" s="46"/>
      <c r="B80" s="13" t="s">
        <v>284</v>
      </c>
      <c r="C80" s="25">
        <v>3163972</v>
      </c>
      <c r="D80" s="210">
        <v>122200</v>
      </c>
      <c r="E80" s="9"/>
      <c r="F80" s="46"/>
      <c r="G80" s="46"/>
      <c r="H80" s="293"/>
      <c r="I80" s="48"/>
      <c r="J80" s="46"/>
    </row>
    <row r="81" spans="1:10" s="7" customFormat="1" ht="18">
      <c r="A81" s="46"/>
      <c r="B81" s="13" t="s">
        <v>326</v>
      </c>
      <c r="C81" s="25">
        <v>1265589</v>
      </c>
      <c r="D81" s="25">
        <v>96363</v>
      </c>
      <c r="E81" s="9"/>
      <c r="F81" s="46"/>
      <c r="G81" s="46"/>
      <c r="H81" s="293"/>
      <c r="I81" s="48"/>
      <c r="J81" s="46"/>
    </row>
    <row r="82" spans="1:10" s="7" customFormat="1" ht="36">
      <c r="A82" s="46"/>
      <c r="B82" s="53" t="s">
        <v>304</v>
      </c>
      <c r="C82" s="209">
        <f>SUM(C70:C81)</f>
        <v>70000000</v>
      </c>
      <c r="D82" s="209">
        <f>SUM(D70:D81)</f>
        <v>6207397</v>
      </c>
      <c r="E82" s="205"/>
      <c r="F82" s="46"/>
      <c r="G82" s="46"/>
      <c r="H82" s="293"/>
      <c r="I82" s="48"/>
      <c r="J82" s="46"/>
    </row>
    <row r="83" spans="1:10" s="7" customFormat="1" ht="18">
      <c r="A83" s="46"/>
      <c r="B83" s="162" t="s">
        <v>329</v>
      </c>
      <c r="C83" s="53"/>
      <c r="D83" s="53" t="s">
        <v>261</v>
      </c>
      <c r="E83" s="9"/>
      <c r="F83" s="46"/>
      <c r="G83" s="46"/>
      <c r="H83" s="293"/>
      <c r="I83" s="48"/>
      <c r="J83" s="46"/>
    </row>
    <row r="84" spans="1:10" s="7" customFormat="1" ht="18">
      <c r="A84" s="46"/>
      <c r="B84" s="239" t="s">
        <v>61</v>
      </c>
      <c r="C84" s="11"/>
      <c r="D84" s="11"/>
      <c r="E84" s="9"/>
      <c r="F84" s="46"/>
      <c r="G84" s="46"/>
      <c r="H84" s="293"/>
      <c r="I84" s="48"/>
      <c r="J84" s="46"/>
    </row>
    <row r="85" spans="1:10" s="7" customFormat="1" ht="18">
      <c r="A85" s="46"/>
      <c r="B85" s="13" t="s">
        <v>327</v>
      </c>
      <c r="C85" s="11"/>
      <c r="D85" s="25">
        <v>96363</v>
      </c>
      <c r="E85" s="9"/>
      <c r="F85" s="46"/>
      <c r="G85" s="46"/>
      <c r="H85" s="293"/>
      <c r="I85" s="48"/>
      <c r="J85" s="46"/>
    </row>
    <row r="86" spans="1:10" s="7" customFormat="1" ht="18">
      <c r="A86" s="46"/>
      <c r="B86" s="53" t="s">
        <v>304</v>
      </c>
      <c r="C86" s="209">
        <f>C84+C85</f>
        <v>0</v>
      </c>
      <c r="D86" s="209">
        <f>D84+D85</f>
        <v>96363</v>
      </c>
      <c r="E86" s="9"/>
      <c r="F86" s="46"/>
      <c r="G86" s="46"/>
      <c r="H86" s="293"/>
      <c r="I86" s="48"/>
      <c r="J86" s="46"/>
    </row>
    <row r="87" spans="1:10" s="212" customFormat="1" ht="36">
      <c r="A87" s="223"/>
      <c r="B87" s="53" t="s">
        <v>39</v>
      </c>
      <c r="C87" s="209">
        <f>+C82+C86</f>
        <v>70000000</v>
      </c>
      <c r="D87" s="216">
        <f>+D82+D86</f>
        <v>6303760</v>
      </c>
      <c r="E87" s="211"/>
      <c r="F87" s="223"/>
      <c r="G87" s="224"/>
      <c r="H87" s="293"/>
      <c r="I87" s="219"/>
      <c r="J87" s="223"/>
    </row>
    <row r="88" spans="1:10" s="7" customFormat="1" ht="54">
      <c r="A88" s="40">
        <v>2041</v>
      </c>
      <c r="B88" s="42" t="s">
        <v>89</v>
      </c>
      <c r="C88" s="274" t="s">
        <v>8</v>
      </c>
      <c r="D88" s="274" t="s">
        <v>23</v>
      </c>
      <c r="E88" s="40">
        <v>33</v>
      </c>
      <c r="F88" s="40" t="s">
        <v>330</v>
      </c>
      <c r="G88" s="40"/>
      <c r="H88" s="292" t="s">
        <v>346</v>
      </c>
      <c r="I88" s="42" t="s">
        <v>42</v>
      </c>
      <c r="J88" s="191" t="s">
        <v>477</v>
      </c>
    </row>
    <row r="89" spans="1:10" s="7" customFormat="1" ht="18">
      <c r="A89" s="46"/>
      <c r="B89" s="162" t="s">
        <v>328</v>
      </c>
      <c r="C89" s="53" t="s">
        <v>260</v>
      </c>
      <c r="D89" s="53" t="s">
        <v>261</v>
      </c>
      <c r="E89" s="252"/>
      <c r="F89" s="46"/>
      <c r="G89" s="46"/>
      <c r="H89" s="293"/>
      <c r="I89" s="48"/>
      <c r="J89" s="46"/>
    </row>
    <row r="90" spans="1:10" s="7" customFormat="1" ht="18">
      <c r="A90" s="46"/>
      <c r="B90" s="13" t="s">
        <v>319</v>
      </c>
      <c r="C90" s="25">
        <v>1</v>
      </c>
      <c r="D90" s="25"/>
      <c r="E90" s="5"/>
      <c r="F90" s="46"/>
      <c r="G90" s="46"/>
      <c r="H90" s="293"/>
      <c r="I90" s="48"/>
      <c r="J90" s="46"/>
    </row>
    <row r="91" spans="1:10" s="7" customFormat="1" ht="18">
      <c r="A91" s="46"/>
      <c r="B91" s="13" t="s">
        <v>31</v>
      </c>
      <c r="C91" s="25">
        <v>1</v>
      </c>
      <c r="D91" s="25"/>
      <c r="E91" s="5"/>
      <c r="F91" s="46"/>
      <c r="G91" s="46"/>
      <c r="H91" s="192"/>
      <c r="I91" s="48"/>
      <c r="J91" s="46"/>
    </row>
    <row r="92" spans="1:10" s="7" customFormat="1" ht="18">
      <c r="A92" s="46"/>
      <c r="B92" s="13" t="s">
        <v>27</v>
      </c>
      <c r="C92" s="25">
        <v>1</v>
      </c>
      <c r="D92" s="25"/>
      <c r="E92" s="5"/>
      <c r="F92" s="46"/>
      <c r="G92" s="46"/>
      <c r="H92" s="192"/>
      <c r="I92" s="48"/>
      <c r="J92" s="46"/>
    </row>
    <row r="93" spans="1:10" s="7" customFormat="1" ht="18">
      <c r="A93" s="46"/>
      <c r="B93" s="13" t="s">
        <v>28</v>
      </c>
      <c r="C93" s="25">
        <v>1</v>
      </c>
      <c r="D93" s="25"/>
      <c r="E93" s="5"/>
      <c r="F93" s="46"/>
      <c r="G93" s="46"/>
      <c r="H93" s="192"/>
      <c r="I93" s="48"/>
      <c r="J93" s="46"/>
    </row>
    <row r="94" spans="1:10" s="7" customFormat="1" ht="18">
      <c r="A94" s="46"/>
      <c r="B94" s="13" t="s">
        <v>29</v>
      </c>
      <c r="C94" s="25">
        <v>1</v>
      </c>
      <c r="D94" s="25"/>
      <c r="E94" s="5"/>
      <c r="F94" s="46"/>
      <c r="G94" s="46"/>
      <c r="H94" s="192"/>
      <c r="I94" s="48"/>
      <c r="J94" s="46"/>
    </row>
    <row r="95" spans="1:10" s="7" customFormat="1" ht="18">
      <c r="A95" s="46"/>
      <c r="B95" s="13" t="s">
        <v>32</v>
      </c>
      <c r="C95" s="25">
        <v>1</v>
      </c>
      <c r="D95" s="25"/>
      <c r="E95" s="5"/>
      <c r="F95" s="46"/>
      <c r="G95" s="46"/>
      <c r="H95" s="192"/>
      <c r="I95" s="48"/>
      <c r="J95" s="46"/>
    </row>
    <row r="96" spans="1:10" s="7" customFormat="1" ht="18">
      <c r="A96" s="46"/>
      <c r="B96" s="13" t="s">
        <v>33</v>
      </c>
      <c r="C96" s="25">
        <v>1</v>
      </c>
      <c r="D96" s="25"/>
      <c r="E96" s="5"/>
      <c r="F96" s="46"/>
      <c r="G96" s="46"/>
      <c r="H96" s="192"/>
      <c r="I96" s="48"/>
      <c r="J96" s="46"/>
    </row>
    <row r="97" spans="1:10" s="7" customFormat="1" ht="18">
      <c r="A97" s="46"/>
      <c r="B97" s="13" t="s">
        <v>12</v>
      </c>
      <c r="C97" s="25">
        <v>1</v>
      </c>
      <c r="D97" s="25"/>
      <c r="E97" s="5"/>
      <c r="F97" s="46"/>
      <c r="G97" s="46"/>
      <c r="H97" s="192"/>
      <c r="I97" s="48"/>
      <c r="J97" s="46"/>
    </row>
    <row r="98" spans="1:10" s="7" customFormat="1" ht="18">
      <c r="A98" s="46"/>
      <c r="B98" s="13" t="s">
        <v>321</v>
      </c>
      <c r="C98" s="25">
        <v>1</v>
      </c>
      <c r="D98" s="25"/>
      <c r="E98" s="5"/>
      <c r="F98" s="46"/>
      <c r="G98" s="46"/>
      <c r="H98" s="192"/>
      <c r="I98" s="48"/>
      <c r="J98" s="46"/>
    </row>
    <row r="99" spans="1:10" s="7" customFormat="1" ht="18">
      <c r="A99" s="46"/>
      <c r="B99" s="13" t="s">
        <v>284</v>
      </c>
      <c r="C99" s="25">
        <v>1</v>
      </c>
      <c r="D99" s="25"/>
      <c r="E99" s="5"/>
      <c r="F99" s="46"/>
      <c r="G99" s="46"/>
      <c r="H99" s="192"/>
      <c r="I99" s="48"/>
      <c r="J99" s="46"/>
    </row>
    <row r="100" spans="1:10" s="7" customFormat="1" ht="18">
      <c r="A100" s="46"/>
      <c r="B100" s="53" t="s">
        <v>304</v>
      </c>
      <c r="C100" s="209">
        <f>SUM(C90:C99)</f>
        <v>10</v>
      </c>
      <c r="D100" s="209">
        <f>SUM(D90:D99)</f>
        <v>0</v>
      </c>
      <c r="E100" s="244"/>
      <c r="F100" s="46"/>
      <c r="G100" s="46"/>
      <c r="H100" s="192"/>
      <c r="I100" s="48"/>
      <c r="J100" s="46"/>
    </row>
    <row r="101" spans="1:10" s="7" customFormat="1" ht="90">
      <c r="A101" s="5">
        <v>2040</v>
      </c>
      <c r="B101" s="13" t="s">
        <v>90</v>
      </c>
      <c r="C101" s="12" t="s">
        <v>7</v>
      </c>
      <c r="D101" s="12">
        <v>20</v>
      </c>
      <c r="E101" s="9">
        <v>17.739999999999998</v>
      </c>
      <c r="F101" s="5" t="s">
        <v>331</v>
      </c>
      <c r="G101" s="8">
        <f>+E101*100/D101</f>
        <v>88.699999999999989</v>
      </c>
      <c r="H101" s="16" t="s">
        <v>347</v>
      </c>
      <c r="I101" s="13" t="s">
        <v>42</v>
      </c>
      <c r="J101" s="18" t="s">
        <v>478</v>
      </c>
    </row>
    <row r="103" spans="1:10" s="69" customFormat="1" ht="30.6">
      <c r="A103" s="66"/>
      <c r="B103" s="295" t="s">
        <v>47</v>
      </c>
      <c r="C103" s="295"/>
      <c r="D103" s="295"/>
      <c r="E103" s="295"/>
      <c r="F103" s="229">
        <v>7</v>
      </c>
      <c r="G103" s="67"/>
      <c r="H103" s="68" t="s">
        <v>19</v>
      </c>
    </row>
    <row r="104" spans="1:10" ht="52.05" customHeight="1">
      <c r="A104" s="19"/>
      <c r="B104" s="289" t="s">
        <v>13</v>
      </c>
      <c r="C104" s="289"/>
      <c r="D104" s="289"/>
      <c r="E104" s="289"/>
      <c r="F104" s="230">
        <f>COUNTIF(F3:G101,"สีแดง")</f>
        <v>3</v>
      </c>
      <c r="G104" s="163"/>
      <c r="H104" s="163" t="s">
        <v>332</v>
      </c>
      <c r="I104" s="231"/>
    </row>
    <row r="105" spans="1:10" ht="52.05" customHeight="1">
      <c r="A105" s="20"/>
      <c r="B105" s="290" t="s">
        <v>14</v>
      </c>
      <c r="C105" s="290"/>
      <c r="D105" s="290"/>
      <c r="E105" s="290"/>
      <c r="F105" s="230">
        <f>COUNTIF(F3:G101,"สีส้ม")</f>
        <v>0</v>
      </c>
      <c r="G105" s="163"/>
      <c r="H105" s="163" t="s">
        <v>20</v>
      </c>
    </row>
    <row r="106" spans="1:10" ht="52.05" customHeight="1">
      <c r="A106" s="21"/>
      <c r="B106" s="291" t="s">
        <v>15</v>
      </c>
      <c r="C106" s="291"/>
      <c r="D106" s="291"/>
      <c r="E106" s="291"/>
      <c r="F106" s="230">
        <f>COUNTIF(F3:G101,"สีเหลือง")</f>
        <v>1</v>
      </c>
      <c r="G106" s="163"/>
      <c r="H106" s="163" t="s">
        <v>333</v>
      </c>
    </row>
    <row r="107" spans="1:10" ht="52.05" customHeight="1">
      <c r="A107" s="22"/>
      <c r="B107" s="286" t="s">
        <v>16</v>
      </c>
      <c r="C107" s="286"/>
      <c r="D107" s="286"/>
      <c r="E107" s="286"/>
      <c r="F107" s="230">
        <f>COUNTIF(F3:G101,"สีเขียว")</f>
        <v>3</v>
      </c>
      <c r="G107" s="163"/>
      <c r="H107" s="163" t="s">
        <v>332</v>
      </c>
    </row>
    <row r="108" spans="1:10" ht="52.05" customHeight="1">
      <c r="A108" s="157"/>
      <c r="B108" s="242" t="s">
        <v>257</v>
      </c>
      <c r="C108" s="2"/>
      <c r="F108" s="230">
        <v>0</v>
      </c>
      <c r="G108" s="163"/>
      <c r="H108" s="163" t="s">
        <v>20</v>
      </c>
    </row>
    <row r="109" spans="1:10" ht="25.8">
      <c r="B109" s="158" t="s">
        <v>258</v>
      </c>
      <c r="C109" s="2"/>
      <c r="F109" s="230">
        <v>0</v>
      </c>
      <c r="G109" s="163"/>
      <c r="H109" s="163" t="s">
        <v>256</v>
      </c>
    </row>
  </sheetData>
  <mergeCells count="10">
    <mergeCell ref="B107:E107"/>
    <mergeCell ref="A1:I1"/>
    <mergeCell ref="B103:E103"/>
    <mergeCell ref="B104:E104"/>
    <mergeCell ref="B105:E105"/>
    <mergeCell ref="B106:E106"/>
    <mergeCell ref="H3:H22"/>
    <mergeCell ref="H68:H87"/>
    <mergeCell ref="H53:H56"/>
    <mergeCell ref="H88:H90"/>
  </mergeCells>
  <pageMargins left="0.70866141732283472" right="0.70866141732283472" top="0.74803149606299213" bottom="0.74803149606299213" header="0.31496062992125984" footer="0.31496062992125984"/>
  <pageSetup paperSize="5" scale="94" orientation="landscape" r:id="rId1"/>
  <rowBreaks count="1" manualBreakCount="1">
    <brk id="102" max="8" man="1"/>
  </rowBreaks>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20C20-356F-4DB4-B5BC-D384F32CA46F}">
  <dimension ref="A1:J63"/>
  <sheetViews>
    <sheetView topLeftCell="A44" zoomScaleNormal="100" workbookViewId="0">
      <selection activeCell="F4" sqref="F4"/>
    </sheetView>
  </sheetViews>
  <sheetFormatPr defaultColWidth="8.77734375" defaultRowHeight="21"/>
  <cols>
    <col min="1" max="1" width="8.77734375" style="4"/>
    <col min="2" max="2" width="29.88671875" style="78" hidden="1" customWidth="1"/>
    <col min="3" max="3" width="31.44140625" style="78" customWidth="1"/>
    <col min="4" max="4" width="9.21875" style="4" customWidth="1"/>
    <col min="5" max="5" width="8.77734375" style="4"/>
    <col min="6" max="6" width="10.44140625" style="4" customWidth="1"/>
    <col min="7" max="7" width="12.44140625" style="2" customWidth="1"/>
    <col min="8" max="8" width="51.88671875" style="2" customWidth="1"/>
    <col min="9" max="9" width="26.6640625" style="2" customWidth="1"/>
    <col min="10" max="10" width="35" style="272" customWidth="1"/>
    <col min="11" max="16384" width="8.77734375" style="2"/>
  </cols>
  <sheetData>
    <row r="1" spans="1:10" ht="27" customHeight="1">
      <c r="A1" s="115" t="s">
        <v>145</v>
      </c>
      <c r="B1" s="93"/>
      <c r="C1" s="93"/>
      <c r="D1" s="101"/>
      <c r="E1" s="101"/>
      <c r="F1" s="93"/>
      <c r="G1" s="93"/>
      <c r="H1" s="93"/>
      <c r="I1" s="93"/>
    </row>
    <row r="2" spans="1:10" s="84" customFormat="1" ht="42">
      <c r="A2" s="73" t="s">
        <v>83</v>
      </c>
      <c r="B2" s="10" t="s">
        <v>25</v>
      </c>
      <c r="C2" s="10" t="s">
        <v>103</v>
      </c>
      <c r="D2" s="10" t="s">
        <v>6</v>
      </c>
      <c r="E2" s="10" t="s">
        <v>44</v>
      </c>
      <c r="F2" s="73" t="s">
        <v>1</v>
      </c>
      <c r="G2" s="10" t="s">
        <v>43</v>
      </c>
      <c r="H2" s="72" t="s">
        <v>2</v>
      </c>
      <c r="I2" s="1" t="s">
        <v>3</v>
      </c>
      <c r="J2" s="71" t="s">
        <v>4</v>
      </c>
    </row>
    <row r="3" spans="1:10" s="85" customFormat="1" ht="107.4" customHeight="1">
      <c r="A3" s="40">
        <v>2095</v>
      </c>
      <c r="B3" s="42" t="s">
        <v>162</v>
      </c>
      <c r="C3" s="13" t="s">
        <v>146</v>
      </c>
      <c r="D3" s="117" t="s">
        <v>147</v>
      </c>
      <c r="E3" s="117">
        <v>12</v>
      </c>
      <c r="F3" s="165">
        <f>+E17</f>
        <v>18</v>
      </c>
      <c r="G3" s="40" t="s">
        <v>330</v>
      </c>
      <c r="H3" s="292" t="s">
        <v>352</v>
      </c>
      <c r="I3" s="124" t="s">
        <v>42</v>
      </c>
      <c r="J3" s="191"/>
    </row>
    <row r="4" spans="1:10" s="85" customFormat="1" ht="18">
      <c r="A4" s="46"/>
      <c r="B4" s="48"/>
      <c r="C4" s="162" t="s">
        <v>345</v>
      </c>
      <c r="D4" s="53" t="s">
        <v>260</v>
      </c>
      <c r="E4" s="53" t="s">
        <v>261</v>
      </c>
      <c r="F4" s="165"/>
      <c r="G4" s="46"/>
      <c r="H4" s="293"/>
      <c r="I4" s="129"/>
      <c r="J4" s="192"/>
    </row>
    <row r="5" spans="1:10" s="85" customFormat="1" ht="18">
      <c r="A5" s="46"/>
      <c r="B5" s="48"/>
      <c r="C5" s="13" t="s">
        <v>334</v>
      </c>
      <c r="D5" s="117">
        <v>1</v>
      </c>
      <c r="E5" s="117">
        <v>1</v>
      </c>
      <c r="F5" s="165"/>
      <c r="G5" s="46"/>
      <c r="H5" s="293"/>
      <c r="I5" s="129"/>
      <c r="J5" s="192"/>
    </row>
    <row r="6" spans="1:10" s="85" customFormat="1" ht="18">
      <c r="A6" s="46"/>
      <c r="B6" s="48"/>
      <c r="C6" s="13" t="s">
        <v>335</v>
      </c>
      <c r="D6" s="117">
        <v>1</v>
      </c>
      <c r="E6" s="117"/>
      <c r="F6" s="165"/>
      <c r="G6" s="46"/>
      <c r="H6" s="293"/>
      <c r="I6" s="129"/>
      <c r="J6" s="192"/>
    </row>
    <row r="7" spans="1:10" s="85" customFormat="1" ht="18">
      <c r="A7" s="46"/>
      <c r="B7" s="48"/>
      <c r="C7" s="13" t="s">
        <v>336</v>
      </c>
      <c r="D7" s="117">
        <v>1</v>
      </c>
      <c r="E7" s="117">
        <v>2</v>
      </c>
      <c r="F7" s="165"/>
      <c r="G7" s="46"/>
      <c r="H7" s="293"/>
      <c r="I7" s="129"/>
      <c r="J7" s="192"/>
    </row>
    <row r="8" spans="1:10" s="85" customFormat="1" ht="18">
      <c r="A8" s="46"/>
      <c r="B8" s="48"/>
      <c r="C8" s="13" t="s">
        <v>337</v>
      </c>
      <c r="D8" s="117">
        <v>1</v>
      </c>
      <c r="E8" s="117">
        <v>2</v>
      </c>
      <c r="F8" s="165"/>
      <c r="G8" s="46"/>
      <c r="H8" s="293"/>
      <c r="I8" s="129"/>
      <c r="J8" s="192"/>
    </row>
    <row r="9" spans="1:10" s="85" customFormat="1" ht="18">
      <c r="A9" s="46"/>
      <c r="B9" s="48"/>
      <c r="C9" s="13" t="s">
        <v>338</v>
      </c>
      <c r="D9" s="117">
        <v>1</v>
      </c>
      <c r="E9" s="117">
        <v>6</v>
      </c>
      <c r="F9" s="165"/>
      <c r="G9" s="46"/>
      <c r="H9" s="293"/>
      <c r="I9" s="129"/>
      <c r="J9" s="192"/>
    </row>
    <row r="10" spans="1:10" s="85" customFormat="1" ht="18">
      <c r="A10" s="46"/>
      <c r="B10" s="48"/>
      <c r="C10" s="13" t="s">
        <v>339</v>
      </c>
      <c r="D10" s="117">
        <v>1</v>
      </c>
      <c r="E10" s="117">
        <v>3</v>
      </c>
      <c r="F10" s="165"/>
      <c r="G10" s="46"/>
      <c r="H10" s="293"/>
      <c r="I10" s="129"/>
      <c r="J10" s="192"/>
    </row>
    <row r="11" spans="1:10" s="85" customFormat="1" ht="18">
      <c r="A11" s="46"/>
      <c r="B11" s="48"/>
      <c r="C11" s="13" t="s">
        <v>340</v>
      </c>
      <c r="D11" s="117">
        <v>1</v>
      </c>
      <c r="E11" s="117"/>
      <c r="F11" s="165"/>
      <c r="G11" s="46"/>
      <c r="H11" s="293"/>
      <c r="I11" s="129"/>
      <c r="J11" s="192"/>
    </row>
    <row r="12" spans="1:10" s="85" customFormat="1" ht="18">
      <c r="A12" s="46"/>
      <c r="B12" s="48"/>
      <c r="C12" s="13" t="s">
        <v>341</v>
      </c>
      <c r="D12" s="117">
        <v>1</v>
      </c>
      <c r="E12" s="117">
        <v>1</v>
      </c>
      <c r="F12" s="165"/>
      <c r="G12" s="46"/>
      <c r="H12" s="293"/>
      <c r="I12" s="129"/>
      <c r="J12" s="192"/>
    </row>
    <row r="13" spans="1:10" s="85" customFormat="1" ht="18">
      <c r="A13" s="46"/>
      <c r="B13" s="48"/>
      <c r="C13" s="13" t="s">
        <v>321</v>
      </c>
      <c r="D13" s="117">
        <v>1</v>
      </c>
      <c r="E13" s="117">
        <v>1</v>
      </c>
      <c r="F13" s="165"/>
      <c r="G13" s="46"/>
      <c r="H13" s="293"/>
      <c r="I13" s="129"/>
      <c r="J13" s="192"/>
    </row>
    <row r="14" spans="1:10" s="85" customFormat="1" ht="18">
      <c r="A14" s="46"/>
      <c r="B14" s="48"/>
      <c r="C14" s="13" t="s">
        <v>342</v>
      </c>
      <c r="D14" s="117">
        <v>1</v>
      </c>
      <c r="E14" s="117"/>
      <c r="F14" s="165"/>
      <c r="G14" s="46"/>
      <c r="H14" s="293"/>
      <c r="I14" s="129"/>
      <c r="J14" s="192"/>
    </row>
    <row r="15" spans="1:10" s="85" customFormat="1" ht="18">
      <c r="A15" s="46"/>
      <c r="B15" s="48"/>
      <c r="C15" s="13" t="s">
        <v>343</v>
      </c>
      <c r="D15" s="117">
        <v>1</v>
      </c>
      <c r="E15" s="117"/>
      <c r="F15" s="165"/>
      <c r="G15" s="46"/>
      <c r="H15" s="293"/>
      <c r="I15" s="129"/>
      <c r="J15" s="192"/>
    </row>
    <row r="16" spans="1:10" s="85" customFormat="1" ht="36">
      <c r="A16" s="46"/>
      <c r="B16" s="48"/>
      <c r="C16" s="13" t="s">
        <v>475</v>
      </c>
      <c r="D16" s="117">
        <v>1</v>
      </c>
      <c r="E16" s="238">
        <v>2</v>
      </c>
      <c r="F16" s="165"/>
      <c r="G16" s="46"/>
      <c r="H16" s="293"/>
      <c r="I16" s="129"/>
      <c r="J16" s="192"/>
    </row>
    <row r="17" spans="1:10" s="85" customFormat="1" ht="18">
      <c r="A17" s="46"/>
      <c r="B17" s="48"/>
      <c r="C17" s="53" t="s">
        <v>304</v>
      </c>
      <c r="D17" s="53">
        <f>SUM(D5:D16)</f>
        <v>12</v>
      </c>
      <c r="E17" s="53">
        <f>SUM(E5:E16)</f>
        <v>18</v>
      </c>
      <c r="F17" s="9"/>
      <c r="G17" s="46"/>
      <c r="H17" s="293"/>
      <c r="I17" s="129"/>
      <c r="J17" s="192"/>
    </row>
    <row r="18" spans="1:10" s="85" customFormat="1" ht="36">
      <c r="A18" s="40">
        <v>2094</v>
      </c>
      <c r="B18" s="90"/>
      <c r="C18" s="13" t="s">
        <v>148</v>
      </c>
      <c r="D18" s="117" t="s">
        <v>8</v>
      </c>
      <c r="E18" s="117">
        <v>40</v>
      </c>
      <c r="F18" s="165">
        <v>90</v>
      </c>
      <c r="G18" s="40" t="s">
        <v>330</v>
      </c>
      <c r="H18" s="292" t="s">
        <v>353</v>
      </c>
      <c r="I18" s="124" t="s">
        <v>42</v>
      </c>
      <c r="J18" s="43"/>
    </row>
    <row r="19" spans="1:10" s="85" customFormat="1" ht="18">
      <c r="A19" s="46"/>
      <c r="B19" s="48"/>
      <c r="C19" s="162" t="s">
        <v>345</v>
      </c>
      <c r="D19" s="53" t="s">
        <v>260</v>
      </c>
      <c r="E19" s="53" t="s">
        <v>261</v>
      </c>
      <c r="F19" s="165"/>
      <c r="G19" s="46"/>
      <c r="H19" s="293"/>
      <c r="I19" s="129"/>
      <c r="J19" s="49"/>
    </row>
    <row r="20" spans="1:10" s="85" customFormat="1" ht="18">
      <c r="A20" s="46"/>
      <c r="B20" s="48"/>
      <c r="C20" s="13" t="s">
        <v>334</v>
      </c>
      <c r="D20" s="117">
        <v>4</v>
      </c>
      <c r="E20" s="117">
        <v>9</v>
      </c>
      <c r="F20" s="165"/>
      <c r="G20" s="46"/>
      <c r="H20" s="293"/>
      <c r="I20" s="129"/>
      <c r="J20" s="49"/>
    </row>
    <row r="21" spans="1:10" s="85" customFormat="1" ht="18">
      <c r="A21" s="46"/>
      <c r="B21" s="48"/>
      <c r="C21" s="13" t="s">
        <v>335</v>
      </c>
      <c r="D21" s="117">
        <v>4</v>
      </c>
      <c r="E21" s="117">
        <v>10</v>
      </c>
      <c r="F21" s="165"/>
      <c r="G21" s="46"/>
      <c r="H21" s="293"/>
      <c r="I21" s="129"/>
      <c r="J21" s="49"/>
    </row>
    <row r="22" spans="1:10" s="85" customFormat="1" ht="18">
      <c r="A22" s="46"/>
      <c r="B22" s="48"/>
      <c r="C22" s="13" t="s">
        <v>336</v>
      </c>
      <c r="D22" s="117">
        <v>4</v>
      </c>
      <c r="E22" s="117">
        <v>8</v>
      </c>
      <c r="F22" s="165"/>
      <c r="G22" s="46"/>
      <c r="H22" s="293"/>
      <c r="I22" s="129"/>
      <c r="J22" s="49"/>
    </row>
    <row r="23" spans="1:10" s="85" customFormat="1" ht="18">
      <c r="A23" s="46"/>
      <c r="B23" s="48"/>
      <c r="C23" s="13" t="s">
        <v>337</v>
      </c>
      <c r="D23" s="117">
        <v>4</v>
      </c>
      <c r="E23" s="117">
        <v>27</v>
      </c>
      <c r="F23" s="165"/>
      <c r="G23" s="46"/>
      <c r="H23" s="293"/>
      <c r="I23" s="129"/>
      <c r="J23" s="49"/>
    </row>
    <row r="24" spans="1:10" s="85" customFormat="1" ht="18">
      <c r="A24" s="46"/>
      <c r="B24" s="48"/>
      <c r="C24" s="13" t="s">
        <v>338</v>
      </c>
      <c r="D24" s="117">
        <v>4</v>
      </c>
      <c r="E24" s="117">
        <v>4</v>
      </c>
      <c r="F24" s="165"/>
      <c r="G24" s="46"/>
      <c r="H24" s="293"/>
      <c r="I24" s="129"/>
      <c r="J24" s="49"/>
    </row>
    <row r="25" spans="1:10" s="85" customFormat="1" ht="18">
      <c r="A25" s="46"/>
      <c r="B25" s="48"/>
      <c r="C25" s="13" t="s">
        <v>339</v>
      </c>
      <c r="D25" s="117">
        <v>4</v>
      </c>
      <c r="E25" s="117">
        <v>6</v>
      </c>
      <c r="F25" s="165"/>
      <c r="G25" s="46"/>
      <c r="H25" s="293"/>
      <c r="I25" s="129"/>
      <c r="J25" s="49"/>
    </row>
    <row r="26" spans="1:10" s="85" customFormat="1" ht="18">
      <c r="A26" s="46"/>
      <c r="B26" s="48"/>
      <c r="C26" s="13" t="s">
        <v>340</v>
      </c>
      <c r="D26" s="117">
        <v>4</v>
      </c>
      <c r="E26" s="117">
        <v>11</v>
      </c>
      <c r="F26" s="165"/>
      <c r="G26" s="46"/>
      <c r="H26" s="293"/>
      <c r="I26" s="129"/>
      <c r="J26" s="49"/>
    </row>
    <row r="27" spans="1:10" s="85" customFormat="1" ht="18">
      <c r="A27" s="46"/>
      <c r="B27" s="48"/>
      <c r="C27" s="13" t="s">
        <v>341</v>
      </c>
      <c r="D27" s="117">
        <v>4</v>
      </c>
      <c r="E27" s="117">
        <v>6</v>
      </c>
      <c r="F27" s="165"/>
      <c r="G27" s="46"/>
      <c r="H27" s="293"/>
      <c r="I27" s="129"/>
      <c r="J27" s="49"/>
    </row>
    <row r="28" spans="1:10" s="85" customFormat="1" ht="18">
      <c r="A28" s="46"/>
      <c r="B28" s="48"/>
      <c r="C28" s="13" t="s">
        <v>321</v>
      </c>
      <c r="D28" s="117">
        <v>2</v>
      </c>
      <c r="E28" s="117">
        <v>6</v>
      </c>
      <c r="F28" s="165"/>
      <c r="G28" s="46"/>
      <c r="H28" s="293"/>
      <c r="I28" s="129"/>
      <c r="J28" s="49"/>
    </row>
    <row r="29" spans="1:10" s="85" customFormat="1" ht="18">
      <c r="A29" s="46"/>
      <c r="B29" s="48"/>
      <c r="C29" s="13" t="s">
        <v>342</v>
      </c>
      <c r="D29" s="117">
        <v>2</v>
      </c>
      <c r="E29" s="117"/>
      <c r="F29" s="165"/>
      <c r="G29" s="46"/>
      <c r="H29" s="293"/>
      <c r="I29" s="129"/>
      <c r="J29" s="49"/>
    </row>
    <row r="30" spans="1:10" s="85" customFormat="1" ht="18">
      <c r="A30" s="46"/>
      <c r="B30" s="48"/>
      <c r="C30" s="13" t="s">
        <v>344</v>
      </c>
      <c r="D30" s="117">
        <v>2</v>
      </c>
      <c r="E30" s="238">
        <v>3</v>
      </c>
      <c r="F30" s="165"/>
      <c r="G30" s="46"/>
      <c r="H30" s="293"/>
      <c r="I30" s="129"/>
      <c r="J30" s="49"/>
    </row>
    <row r="31" spans="1:10" s="85" customFormat="1" ht="18">
      <c r="A31" s="190"/>
      <c r="B31" s="48"/>
      <c r="C31" s="53" t="s">
        <v>39</v>
      </c>
      <c r="D31" s="53">
        <f>SUM(D20:D30)</f>
        <v>38</v>
      </c>
      <c r="E31" s="53">
        <f>SUM(E20:E30)</f>
        <v>90</v>
      </c>
      <c r="F31" s="9"/>
      <c r="G31" s="190"/>
      <c r="H31" s="294"/>
      <c r="I31" s="125"/>
      <c r="J31" s="100"/>
    </row>
    <row r="32" spans="1:10" s="85" customFormat="1" ht="84" customHeight="1">
      <c r="A32" s="40">
        <v>2093</v>
      </c>
      <c r="B32" s="119" t="s">
        <v>163</v>
      </c>
      <c r="C32" s="119" t="s">
        <v>149</v>
      </c>
      <c r="D32" s="117" t="s">
        <v>8</v>
      </c>
      <c r="E32" s="117">
        <v>60</v>
      </c>
      <c r="F32" s="165">
        <f>+E46</f>
        <v>36</v>
      </c>
      <c r="G32" s="40" t="s">
        <v>240</v>
      </c>
      <c r="H32" s="292" t="s">
        <v>350</v>
      </c>
      <c r="I32" s="124" t="s">
        <v>42</v>
      </c>
      <c r="J32" s="191"/>
    </row>
    <row r="33" spans="1:10" s="85" customFormat="1" ht="18">
      <c r="A33" s="46"/>
      <c r="B33" s="121"/>
      <c r="C33" s="162" t="s">
        <v>345</v>
      </c>
      <c r="D33" s="53" t="s">
        <v>260</v>
      </c>
      <c r="E33" s="53" t="s">
        <v>261</v>
      </c>
      <c r="F33" s="165"/>
      <c r="G33" s="46"/>
      <c r="H33" s="293"/>
      <c r="I33" s="129"/>
      <c r="J33" s="192"/>
    </row>
    <row r="34" spans="1:10" s="85" customFormat="1" ht="18">
      <c r="A34" s="46"/>
      <c r="B34" s="121"/>
      <c r="C34" s="119" t="s">
        <v>12</v>
      </c>
      <c r="D34" s="117">
        <v>6</v>
      </c>
      <c r="E34" s="117"/>
      <c r="F34" s="165"/>
      <c r="G34" s="46"/>
      <c r="H34" s="293"/>
      <c r="I34" s="129"/>
      <c r="J34" s="192"/>
    </row>
    <row r="35" spans="1:10" s="85" customFormat="1" ht="18">
      <c r="A35" s="46"/>
      <c r="B35" s="121"/>
      <c r="C35" s="119" t="s">
        <v>335</v>
      </c>
      <c r="D35" s="117">
        <v>8</v>
      </c>
      <c r="E35" s="117">
        <v>7</v>
      </c>
      <c r="F35" s="165"/>
      <c r="G35" s="46"/>
      <c r="H35" s="293"/>
      <c r="I35" s="129"/>
      <c r="J35" s="192"/>
    </row>
    <row r="36" spans="1:10" s="85" customFormat="1" ht="18">
      <c r="A36" s="46"/>
      <c r="B36" s="121"/>
      <c r="C36" s="119" t="s">
        <v>336</v>
      </c>
      <c r="D36" s="117">
        <v>6</v>
      </c>
      <c r="E36" s="117">
        <v>3</v>
      </c>
      <c r="F36" s="165"/>
      <c r="G36" s="46"/>
      <c r="H36" s="293"/>
      <c r="I36" s="129"/>
      <c r="J36" s="192"/>
    </row>
    <row r="37" spans="1:10" s="85" customFormat="1" ht="18">
      <c r="A37" s="46"/>
      <c r="B37" s="121"/>
      <c r="C37" s="119" t="s">
        <v>337</v>
      </c>
      <c r="D37" s="117">
        <v>8</v>
      </c>
      <c r="E37" s="117">
        <v>10</v>
      </c>
      <c r="F37" s="165"/>
      <c r="G37" s="46"/>
      <c r="H37" s="293"/>
      <c r="I37" s="129"/>
      <c r="J37" s="192"/>
    </row>
    <row r="38" spans="1:10" s="85" customFormat="1" ht="18">
      <c r="A38" s="46"/>
      <c r="B38" s="121"/>
      <c r="C38" s="119" t="s">
        <v>338</v>
      </c>
      <c r="D38" s="117">
        <v>5</v>
      </c>
      <c r="E38" s="117">
        <v>1</v>
      </c>
      <c r="F38" s="165"/>
      <c r="G38" s="46"/>
      <c r="H38" s="293"/>
      <c r="I38" s="129"/>
      <c r="J38" s="192"/>
    </row>
    <row r="39" spans="1:10" s="85" customFormat="1" ht="18">
      <c r="A39" s="46"/>
      <c r="B39" s="121"/>
      <c r="C39" s="119" t="s">
        <v>339</v>
      </c>
      <c r="D39" s="117">
        <v>6</v>
      </c>
      <c r="E39" s="117">
        <v>5</v>
      </c>
      <c r="F39" s="165"/>
      <c r="G39" s="46"/>
      <c r="H39" s="293"/>
      <c r="I39" s="129"/>
      <c r="J39" s="192"/>
    </row>
    <row r="40" spans="1:10" s="85" customFormat="1" ht="18">
      <c r="A40" s="46"/>
      <c r="B40" s="121"/>
      <c r="C40" s="119" t="s">
        <v>340</v>
      </c>
      <c r="D40" s="117">
        <v>6</v>
      </c>
      <c r="E40" s="117">
        <v>1</v>
      </c>
      <c r="F40" s="165"/>
      <c r="G40" s="46"/>
      <c r="H40" s="293"/>
      <c r="I40" s="129"/>
      <c r="J40" s="192"/>
    </row>
    <row r="41" spans="1:10" s="85" customFormat="1" ht="18">
      <c r="A41" s="46"/>
      <c r="B41" s="121"/>
      <c r="C41" s="119" t="s">
        <v>341</v>
      </c>
      <c r="D41" s="117">
        <v>6</v>
      </c>
      <c r="E41" s="117">
        <v>2</v>
      </c>
      <c r="F41" s="165"/>
      <c r="G41" s="46"/>
      <c r="H41" s="293"/>
      <c r="I41" s="129"/>
      <c r="J41" s="192"/>
    </row>
    <row r="42" spans="1:10" s="85" customFormat="1" ht="18">
      <c r="A42" s="46"/>
      <c r="B42" s="121"/>
      <c r="C42" s="119" t="s">
        <v>321</v>
      </c>
      <c r="D42" s="117">
        <v>12</v>
      </c>
      <c r="E42" s="117">
        <v>5</v>
      </c>
      <c r="F42" s="165"/>
      <c r="G42" s="46"/>
      <c r="H42" s="293"/>
      <c r="I42" s="129"/>
      <c r="J42" s="192"/>
    </row>
    <row r="43" spans="1:10" s="85" customFormat="1" ht="18">
      <c r="A43" s="46"/>
      <c r="B43" s="121"/>
      <c r="C43" s="119" t="s">
        <v>342</v>
      </c>
      <c r="D43" s="117">
        <v>1</v>
      </c>
      <c r="E43" s="117"/>
      <c r="F43" s="165"/>
      <c r="G43" s="46"/>
      <c r="H43" s="293"/>
      <c r="I43" s="129"/>
      <c r="J43" s="192"/>
    </row>
    <row r="44" spans="1:10" s="85" customFormat="1" ht="18">
      <c r="A44" s="46"/>
      <c r="B44" s="121"/>
      <c r="C44" s="119" t="s">
        <v>343</v>
      </c>
      <c r="D44" s="117">
        <v>1</v>
      </c>
      <c r="E44" s="117"/>
      <c r="F44" s="165"/>
      <c r="G44" s="46"/>
      <c r="H44" s="293"/>
      <c r="I44" s="129"/>
      <c r="J44" s="192"/>
    </row>
    <row r="45" spans="1:10" s="85" customFormat="1" ht="18">
      <c r="A45" s="46"/>
      <c r="B45" s="121"/>
      <c r="C45" s="119" t="s">
        <v>284</v>
      </c>
      <c r="D45" s="117">
        <v>3</v>
      </c>
      <c r="E45" s="117">
        <v>2</v>
      </c>
      <c r="F45" s="165"/>
      <c r="G45" s="46"/>
      <c r="H45" s="293"/>
      <c r="I45" s="129"/>
      <c r="J45" s="192"/>
    </row>
    <row r="46" spans="1:10" s="85" customFormat="1" ht="18">
      <c r="A46" s="190"/>
      <c r="B46" s="121"/>
      <c r="C46" s="53" t="s">
        <v>39</v>
      </c>
      <c r="D46" s="53">
        <f>SUM(D34:D45)</f>
        <v>68</v>
      </c>
      <c r="E46" s="53">
        <f>SUM(E34:E45)</f>
        <v>36</v>
      </c>
      <c r="F46" s="165"/>
      <c r="G46" s="190"/>
      <c r="H46" s="294"/>
      <c r="I46" s="125"/>
      <c r="J46" s="193"/>
    </row>
    <row r="47" spans="1:10" s="85" customFormat="1" ht="18" hidden="1">
      <c r="A47" s="8"/>
      <c r="B47" s="121"/>
      <c r="C47" s="14" t="s">
        <v>61</v>
      </c>
      <c r="D47" s="53"/>
      <c r="E47" s="53"/>
      <c r="F47" s="165"/>
      <c r="G47" s="40"/>
      <c r="H47" s="204"/>
      <c r="I47" s="61"/>
      <c r="J47" s="18"/>
    </row>
    <row r="48" spans="1:10" s="85" customFormat="1" ht="270">
      <c r="A48" s="8">
        <v>2092</v>
      </c>
      <c r="B48" s="121" t="s">
        <v>150</v>
      </c>
      <c r="C48" s="119" t="s">
        <v>151</v>
      </c>
      <c r="D48" s="117" t="s">
        <v>7</v>
      </c>
      <c r="E48" s="118">
        <v>70</v>
      </c>
      <c r="F48" s="165">
        <v>100</v>
      </c>
      <c r="G48" s="40" t="s">
        <v>330</v>
      </c>
      <c r="H48" s="41" t="s">
        <v>351</v>
      </c>
      <c r="I48" s="61" t="s">
        <v>42</v>
      </c>
      <c r="J48" s="18"/>
    </row>
    <row r="49" spans="1:10" s="85" customFormat="1" ht="198">
      <c r="A49" s="8">
        <v>2091</v>
      </c>
      <c r="B49" s="122"/>
      <c r="C49" s="120" t="s">
        <v>152</v>
      </c>
      <c r="D49" s="117" t="s">
        <v>7</v>
      </c>
      <c r="E49" s="117">
        <v>5</v>
      </c>
      <c r="F49" s="165">
        <v>16.87</v>
      </c>
      <c r="G49" s="40" t="s">
        <v>330</v>
      </c>
      <c r="H49" s="41" t="s">
        <v>354</v>
      </c>
      <c r="I49" s="61" t="s">
        <v>42</v>
      </c>
      <c r="J49" s="18"/>
    </row>
    <row r="50" spans="1:10" s="85" customFormat="1" ht="144">
      <c r="A50" s="8">
        <v>2090</v>
      </c>
      <c r="B50" s="123"/>
      <c r="C50" s="119" t="s">
        <v>153</v>
      </c>
      <c r="D50" s="117" t="s">
        <v>7</v>
      </c>
      <c r="E50" s="117">
        <v>25</v>
      </c>
      <c r="F50" s="165">
        <v>23.07</v>
      </c>
      <c r="G50" s="40" t="s">
        <v>331</v>
      </c>
      <c r="H50" s="41" t="s">
        <v>355</v>
      </c>
      <c r="I50" s="61" t="s">
        <v>42</v>
      </c>
      <c r="J50" s="18"/>
    </row>
    <row r="51" spans="1:10" s="85" customFormat="1" ht="67.8" customHeight="1">
      <c r="A51" s="8">
        <v>2089</v>
      </c>
      <c r="B51" s="119" t="s">
        <v>165</v>
      </c>
      <c r="C51" s="119" t="s">
        <v>154</v>
      </c>
      <c r="D51" s="117" t="s">
        <v>60</v>
      </c>
      <c r="E51" s="117">
        <v>5</v>
      </c>
      <c r="F51" s="165">
        <v>0</v>
      </c>
      <c r="G51" s="40" t="s">
        <v>273</v>
      </c>
      <c r="H51" s="41" t="s">
        <v>356</v>
      </c>
      <c r="I51" s="61" t="s">
        <v>42</v>
      </c>
      <c r="J51" s="18" t="s">
        <v>479</v>
      </c>
    </row>
    <row r="52" spans="1:10" s="85" customFormat="1" ht="234">
      <c r="A52" s="8">
        <v>2088</v>
      </c>
      <c r="B52" s="13" t="s">
        <v>155</v>
      </c>
      <c r="C52" s="13" t="s">
        <v>358</v>
      </c>
      <c r="D52" s="11" t="s">
        <v>156</v>
      </c>
      <c r="E52" s="12">
        <v>1</v>
      </c>
      <c r="F52" s="165">
        <v>2</v>
      </c>
      <c r="G52" s="40" t="s">
        <v>330</v>
      </c>
      <c r="H52" s="41" t="s">
        <v>357</v>
      </c>
      <c r="I52" s="61" t="s">
        <v>42</v>
      </c>
      <c r="J52" s="18"/>
    </row>
    <row r="53" spans="1:10" s="85" customFormat="1" ht="72">
      <c r="A53" s="8">
        <v>2087</v>
      </c>
      <c r="B53" s="13" t="s">
        <v>157</v>
      </c>
      <c r="C53" s="13" t="s">
        <v>158</v>
      </c>
      <c r="D53" s="11" t="s">
        <v>126</v>
      </c>
      <c r="E53" s="11">
        <v>5</v>
      </c>
      <c r="F53" s="165">
        <v>34</v>
      </c>
      <c r="G53" s="40" t="s">
        <v>330</v>
      </c>
      <c r="H53" s="41" t="s">
        <v>359</v>
      </c>
      <c r="I53" s="61" t="s">
        <v>42</v>
      </c>
      <c r="J53" s="18"/>
    </row>
    <row r="54" spans="1:10" s="85" customFormat="1" ht="72">
      <c r="A54" s="8">
        <v>2086</v>
      </c>
      <c r="B54" s="13" t="s">
        <v>164</v>
      </c>
      <c r="C54" s="13" t="s">
        <v>360</v>
      </c>
      <c r="D54" s="11" t="s">
        <v>120</v>
      </c>
      <c r="E54" s="11">
        <v>5</v>
      </c>
      <c r="F54" s="165">
        <v>0</v>
      </c>
      <c r="G54" s="40" t="s">
        <v>273</v>
      </c>
      <c r="H54" s="41" t="s">
        <v>361</v>
      </c>
      <c r="I54" s="61" t="s">
        <v>42</v>
      </c>
      <c r="J54" s="18" t="s">
        <v>480</v>
      </c>
    </row>
    <row r="55" spans="1:10" s="85" customFormat="1" ht="72">
      <c r="A55" s="8">
        <v>2085</v>
      </c>
      <c r="B55" s="13" t="s">
        <v>159</v>
      </c>
      <c r="C55" s="13" t="s">
        <v>160</v>
      </c>
      <c r="D55" s="11" t="s">
        <v>7</v>
      </c>
      <c r="E55" s="11">
        <v>55</v>
      </c>
      <c r="F55" s="5">
        <v>24.22</v>
      </c>
      <c r="G55" s="5" t="s">
        <v>273</v>
      </c>
      <c r="H55" s="17" t="s">
        <v>362</v>
      </c>
      <c r="I55" s="61" t="s">
        <v>42</v>
      </c>
      <c r="J55" s="18" t="s">
        <v>478</v>
      </c>
    </row>
    <row r="56" spans="1:10" ht="28.8">
      <c r="B56" s="79"/>
      <c r="D56" s="105"/>
      <c r="E56" s="105"/>
    </row>
    <row r="57" spans="1:10" s="65" customFormat="1" ht="33.6" customHeight="1">
      <c r="A57" s="4"/>
      <c r="B57" s="79"/>
      <c r="C57" s="114" t="s">
        <v>161</v>
      </c>
      <c r="D57" s="106"/>
      <c r="E57" s="106"/>
      <c r="F57" s="166"/>
      <c r="G57" s="63">
        <v>11</v>
      </c>
      <c r="H57" s="64" t="s">
        <v>19</v>
      </c>
      <c r="I57" s="2"/>
      <c r="J57" s="273"/>
    </row>
    <row r="58" spans="1:10" ht="52.05" customHeight="1">
      <c r="A58" s="74"/>
      <c r="B58" s="80"/>
      <c r="C58" s="289" t="s">
        <v>13</v>
      </c>
      <c r="D58" s="289"/>
      <c r="E58" s="289"/>
      <c r="F58" s="167"/>
      <c r="G58" s="163">
        <f>COUNTIF(G3:G55,"สีแดง")</f>
        <v>3</v>
      </c>
      <c r="H58" s="163" t="s">
        <v>369</v>
      </c>
    </row>
    <row r="59" spans="1:10" ht="52.05" customHeight="1">
      <c r="A59" s="75"/>
      <c r="B59" s="81"/>
      <c r="C59" s="290" t="s">
        <v>14</v>
      </c>
      <c r="D59" s="290"/>
      <c r="E59" s="290"/>
      <c r="F59" s="168"/>
      <c r="G59" s="163">
        <f>COUNTIF(G3:G55,"สีส้ม")</f>
        <v>1</v>
      </c>
      <c r="H59" s="163" t="s">
        <v>370</v>
      </c>
    </row>
    <row r="60" spans="1:10" ht="52.05" customHeight="1">
      <c r="A60" s="76"/>
      <c r="B60" s="82"/>
      <c r="C60" s="291" t="s">
        <v>15</v>
      </c>
      <c r="D60" s="291"/>
      <c r="E60" s="291"/>
      <c r="F60" s="169"/>
      <c r="G60" s="163">
        <f>COUNTIF(G3:G55,"สีเหลือง")</f>
        <v>1</v>
      </c>
      <c r="H60" s="163" t="s">
        <v>370</v>
      </c>
    </row>
    <row r="61" spans="1:10" ht="52.05" customHeight="1">
      <c r="A61" s="77"/>
      <c r="B61" s="83"/>
      <c r="C61" s="286" t="s">
        <v>16</v>
      </c>
      <c r="D61" s="286"/>
      <c r="E61" s="286"/>
      <c r="F61" s="170"/>
      <c r="G61" s="163">
        <f>COUNTIF(G3:G55,"สีเขียว")</f>
        <v>6</v>
      </c>
      <c r="H61" s="163" t="s">
        <v>371</v>
      </c>
    </row>
    <row r="62" spans="1:10" ht="52.05" customHeight="1">
      <c r="A62" s="157"/>
      <c r="B62" s="157"/>
      <c r="C62" s="243" t="s">
        <v>257</v>
      </c>
      <c r="F62" s="171"/>
      <c r="G62" s="163">
        <v>0</v>
      </c>
      <c r="H62" s="163" t="s">
        <v>20</v>
      </c>
    </row>
    <row r="63" spans="1:10" ht="25.8">
      <c r="B63" s="4"/>
      <c r="C63" s="158" t="s">
        <v>258</v>
      </c>
      <c r="F63" s="171"/>
      <c r="G63" s="163">
        <v>0</v>
      </c>
      <c r="H63" s="163" t="s">
        <v>256</v>
      </c>
    </row>
  </sheetData>
  <mergeCells count="7">
    <mergeCell ref="C59:E59"/>
    <mergeCell ref="C60:E60"/>
    <mergeCell ref="C61:E61"/>
    <mergeCell ref="H3:H17"/>
    <mergeCell ref="H18:H31"/>
    <mergeCell ref="H32:H46"/>
    <mergeCell ref="C58:E58"/>
  </mergeCells>
  <pageMargins left="0.70866141732283472" right="0.70866141732283472" top="0.74803149606299213" bottom="0.74803149606299213" header="0.31496062992125984" footer="0.31496062992125984"/>
  <pageSetup paperSize="5" scale="94" orientation="landscape" r:id="rId1"/>
  <rowBreaks count="1" manualBreakCount="1">
    <brk id="55" max="8" man="1"/>
  </rowBreaks>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1F21C-39CA-4D8D-BBF4-56B14285592F}">
  <dimension ref="A1:I69"/>
  <sheetViews>
    <sheetView topLeftCell="A60" zoomScaleNormal="100" workbookViewId="0">
      <selection activeCell="H66" sqref="H66"/>
    </sheetView>
  </sheetViews>
  <sheetFormatPr defaultColWidth="8.77734375" defaultRowHeight="21"/>
  <cols>
    <col min="1" max="1" width="8.77734375" style="4"/>
    <col min="2" max="2" width="31.44140625" style="2" customWidth="1"/>
    <col min="3" max="3" width="9.88671875" style="4" bestFit="1" customWidth="1"/>
    <col min="4" max="4" width="8.77734375" style="4"/>
    <col min="5" max="5" width="10.88671875" style="4" customWidth="1"/>
    <col min="6" max="6" width="11.5546875" style="2" customWidth="1"/>
    <col min="7" max="7" width="51.88671875" style="2" customWidth="1"/>
    <col min="8" max="8" width="26.6640625" style="2" customWidth="1"/>
    <col min="9" max="9" width="35" style="2" customWidth="1"/>
    <col min="10" max="16384" width="8.77734375" style="2"/>
  </cols>
  <sheetData>
    <row r="1" spans="1:9" ht="27" customHeight="1">
      <c r="A1" s="287" t="s">
        <v>45</v>
      </c>
      <c r="B1" s="287"/>
      <c r="C1" s="287"/>
      <c r="D1" s="287"/>
      <c r="E1" s="287"/>
      <c r="F1" s="287"/>
      <c r="G1" s="287"/>
      <c r="H1" s="287"/>
    </row>
    <row r="2" spans="1:9" s="3" customFormat="1" ht="42">
      <c r="A2" s="1" t="s">
        <v>83</v>
      </c>
      <c r="B2" s="10" t="s">
        <v>41</v>
      </c>
      <c r="C2" s="10" t="s">
        <v>6</v>
      </c>
      <c r="D2" s="1" t="s">
        <v>44</v>
      </c>
      <c r="E2" s="1" t="s">
        <v>1</v>
      </c>
      <c r="F2" s="1" t="s">
        <v>43</v>
      </c>
      <c r="G2" s="1" t="s">
        <v>2</v>
      </c>
      <c r="H2" s="10" t="s">
        <v>3</v>
      </c>
      <c r="I2" s="1" t="s">
        <v>4</v>
      </c>
    </row>
    <row r="3" spans="1:9" s="7" customFormat="1" ht="72">
      <c r="A3" s="8">
        <v>2039</v>
      </c>
      <c r="B3" s="59" t="s">
        <v>49</v>
      </c>
      <c r="C3" s="60" t="s">
        <v>7</v>
      </c>
      <c r="D3" s="11">
        <v>10</v>
      </c>
      <c r="E3" s="9"/>
      <c r="F3" s="5" t="s">
        <v>273</v>
      </c>
      <c r="G3" s="16" t="s">
        <v>482</v>
      </c>
      <c r="H3" s="13" t="s">
        <v>61</v>
      </c>
      <c r="I3" s="18" t="s">
        <v>443</v>
      </c>
    </row>
    <row r="4" spans="1:9" s="7" customFormat="1" ht="72">
      <c r="A4" s="40">
        <v>2038</v>
      </c>
      <c r="B4" s="98" t="s">
        <v>50</v>
      </c>
      <c r="C4" s="60" t="s">
        <v>58</v>
      </c>
      <c r="D4" s="11">
        <v>40</v>
      </c>
      <c r="E4" s="9"/>
      <c r="F4" s="40"/>
      <c r="G4" s="191" t="s">
        <v>400</v>
      </c>
      <c r="H4" s="42" t="s">
        <v>42</v>
      </c>
      <c r="I4" s="191" t="s">
        <v>444</v>
      </c>
    </row>
    <row r="5" spans="1:9" s="7" customFormat="1" ht="18">
      <c r="A5" s="46"/>
      <c r="B5" s="52" t="s">
        <v>40</v>
      </c>
      <c r="C5" s="53" t="s">
        <v>260</v>
      </c>
      <c r="D5" s="53" t="s">
        <v>261</v>
      </c>
      <c r="E5" s="9"/>
      <c r="F5" s="46"/>
      <c r="G5" s="192"/>
      <c r="H5" s="48"/>
      <c r="I5" s="192"/>
    </row>
    <row r="6" spans="1:9" s="7" customFormat="1" ht="18">
      <c r="A6" s="46"/>
      <c r="B6" s="254" t="s">
        <v>275</v>
      </c>
      <c r="C6" s="60">
        <v>4</v>
      </c>
      <c r="D6" s="11"/>
      <c r="E6" s="9"/>
      <c r="F6" s="46"/>
      <c r="G6" s="192"/>
      <c r="H6" s="48"/>
      <c r="I6" s="192"/>
    </row>
    <row r="7" spans="1:9" s="7" customFormat="1" ht="18">
      <c r="A7" s="46"/>
      <c r="B7" s="254" t="s">
        <v>278</v>
      </c>
      <c r="C7" s="60">
        <v>4</v>
      </c>
      <c r="D7" s="11"/>
      <c r="E7" s="9"/>
      <c r="F7" s="46"/>
      <c r="G7" s="192"/>
      <c r="H7" s="48"/>
      <c r="I7" s="192"/>
    </row>
    <row r="8" spans="1:9" s="7" customFormat="1" ht="18">
      <c r="A8" s="46"/>
      <c r="B8" s="254" t="s">
        <v>279</v>
      </c>
      <c r="C8" s="60">
        <v>4</v>
      </c>
      <c r="D8" s="11"/>
      <c r="E8" s="9"/>
      <c r="F8" s="46"/>
      <c r="G8" s="192"/>
      <c r="H8" s="48"/>
      <c r="I8" s="192"/>
    </row>
    <row r="9" spans="1:9" s="7" customFormat="1" ht="18">
      <c r="A9" s="46"/>
      <c r="B9" s="254" t="s">
        <v>280</v>
      </c>
      <c r="C9" s="60">
        <v>4</v>
      </c>
      <c r="D9" s="11"/>
      <c r="E9" s="9"/>
      <c r="F9" s="46"/>
      <c r="G9" s="192"/>
      <c r="H9" s="48"/>
      <c r="I9" s="192"/>
    </row>
    <row r="10" spans="1:9" s="7" customFormat="1" ht="18">
      <c r="A10" s="46"/>
      <c r="B10" s="254" t="s">
        <v>276</v>
      </c>
      <c r="C10" s="60">
        <v>4</v>
      </c>
      <c r="D10" s="11"/>
      <c r="E10" s="9"/>
      <c r="F10" s="46"/>
      <c r="G10" s="192"/>
      <c r="H10" s="48"/>
      <c r="I10" s="192"/>
    </row>
    <row r="11" spans="1:9" s="7" customFormat="1" ht="18">
      <c r="A11" s="46"/>
      <c r="B11" s="254" t="s">
        <v>277</v>
      </c>
      <c r="C11" s="60">
        <v>4</v>
      </c>
      <c r="D11" s="11"/>
      <c r="E11" s="9"/>
      <c r="F11" s="46"/>
      <c r="G11" s="192"/>
      <c r="H11" s="48"/>
      <c r="I11" s="192"/>
    </row>
    <row r="12" spans="1:9" s="7" customFormat="1" ht="18">
      <c r="A12" s="46"/>
      <c r="B12" s="254" t="s">
        <v>281</v>
      </c>
      <c r="C12" s="60">
        <v>4</v>
      </c>
      <c r="D12" s="11"/>
      <c r="E12" s="9"/>
      <c r="F12" s="46"/>
      <c r="G12" s="192"/>
      <c r="H12" s="48"/>
      <c r="I12" s="192"/>
    </row>
    <row r="13" spans="1:9" s="7" customFormat="1" ht="18">
      <c r="A13" s="46"/>
      <c r="B13" s="254" t="s">
        <v>282</v>
      </c>
      <c r="C13" s="60">
        <v>4</v>
      </c>
      <c r="D13" s="11"/>
      <c r="E13" s="9"/>
      <c r="F13" s="46"/>
      <c r="G13" s="192"/>
      <c r="H13" s="48"/>
      <c r="I13" s="192"/>
    </row>
    <row r="14" spans="1:9" s="7" customFormat="1" ht="18">
      <c r="A14" s="46"/>
      <c r="B14" s="254" t="s">
        <v>283</v>
      </c>
      <c r="C14" s="60">
        <v>4</v>
      </c>
      <c r="D14" s="11"/>
      <c r="E14" s="9"/>
      <c r="F14" s="46"/>
      <c r="G14" s="192"/>
      <c r="H14" s="48"/>
      <c r="I14" s="192"/>
    </row>
    <row r="15" spans="1:9" s="7" customFormat="1" ht="18">
      <c r="A15" s="46"/>
      <c r="B15" s="98" t="s">
        <v>284</v>
      </c>
      <c r="C15" s="60">
        <v>4</v>
      </c>
      <c r="D15" s="11"/>
      <c r="E15" s="9"/>
      <c r="F15" s="46"/>
      <c r="G15" s="192"/>
      <c r="H15" s="48"/>
      <c r="I15" s="192"/>
    </row>
    <row r="16" spans="1:9" s="7" customFormat="1" ht="18">
      <c r="A16" s="46"/>
      <c r="B16" s="255" t="s">
        <v>42</v>
      </c>
      <c r="C16" s="60"/>
      <c r="D16" s="11"/>
      <c r="E16" s="9"/>
      <c r="F16" s="46"/>
      <c r="G16" s="192"/>
      <c r="H16" s="48"/>
      <c r="I16" s="192"/>
    </row>
    <row r="17" spans="1:9" s="253" customFormat="1" ht="18">
      <c r="A17" s="223"/>
      <c r="B17" s="256" t="s">
        <v>39</v>
      </c>
      <c r="C17" s="251">
        <f>SUM(C6:C16)</f>
        <v>40</v>
      </c>
      <c r="D17" s="53">
        <f>SUM(D6:D16)</f>
        <v>0</v>
      </c>
      <c r="E17" s="211"/>
      <c r="F17" s="223"/>
      <c r="G17" s="223"/>
      <c r="H17" s="177"/>
      <c r="I17" s="223"/>
    </row>
    <row r="18" spans="1:9" s="7" customFormat="1" ht="54">
      <c r="A18" s="8">
        <v>2037</v>
      </c>
      <c r="B18" s="59" t="s">
        <v>51</v>
      </c>
      <c r="C18" s="60" t="s">
        <v>7</v>
      </c>
      <c r="D18" s="11">
        <v>4</v>
      </c>
      <c r="E18" s="9">
        <v>0.17</v>
      </c>
      <c r="F18" s="5" t="s">
        <v>273</v>
      </c>
      <c r="G18" s="16" t="s">
        <v>484</v>
      </c>
      <c r="H18" s="13" t="s">
        <v>61</v>
      </c>
      <c r="I18" s="18" t="s">
        <v>445</v>
      </c>
    </row>
    <row r="19" spans="1:9" s="7" customFormat="1" ht="108">
      <c r="A19" s="8">
        <v>2036</v>
      </c>
      <c r="B19" s="59" t="s">
        <v>52</v>
      </c>
      <c r="C19" s="60" t="s">
        <v>7</v>
      </c>
      <c r="D19" s="11">
        <v>40</v>
      </c>
      <c r="E19" s="9">
        <v>0</v>
      </c>
      <c r="F19" s="5" t="s">
        <v>273</v>
      </c>
      <c r="G19" s="16" t="s">
        <v>485</v>
      </c>
      <c r="H19" s="13" t="s">
        <v>61</v>
      </c>
      <c r="I19" s="18" t="s">
        <v>446</v>
      </c>
    </row>
    <row r="20" spans="1:9" s="7" customFormat="1" ht="90">
      <c r="A20" s="8">
        <v>2035</v>
      </c>
      <c r="B20" s="59" t="s">
        <v>53</v>
      </c>
      <c r="C20" s="60" t="s">
        <v>7</v>
      </c>
      <c r="D20" s="11">
        <v>50</v>
      </c>
      <c r="E20" s="9">
        <v>0</v>
      </c>
      <c r="F20" s="5" t="s">
        <v>273</v>
      </c>
      <c r="G20" s="16" t="s">
        <v>486</v>
      </c>
      <c r="H20" s="13" t="s">
        <v>61</v>
      </c>
      <c r="I20" s="18" t="s">
        <v>447</v>
      </c>
    </row>
    <row r="21" spans="1:9" s="7" customFormat="1" ht="54">
      <c r="A21" s="8">
        <v>2034</v>
      </c>
      <c r="B21" s="59" t="s">
        <v>448</v>
      </c>
      <c r="C21" s="60" t="s">
        <v>7</v>
      </c>
      <c r="D21" s="11">
        <v>15</v>
      </c>
      <c r="E21" s="9">
        <v>0</v>
      </c>
      <c r="F21" s="5" t="s">
        <v>273</v>
      </c>
      <c r="G21" s="16" t="s">
        <v>487</v>
      </c>
      <c r="H21" s="13" t="s">
        <v>61</v>
      </c>
      <c r="I21" s="18" t="s">
        <v>449</v>
      </c>
    </row>
    <row r="22" spans="1:9" s="7" customFormat="1" ht="54">
      <c r="A22" s="204">
        <v>2033</v>
      </c>
      <c r="B22" s="59" t="s">
        <v>54</v>
      </c>
      <c r="C22" s="60" t="s">
        <v>59</v>
      </c>
      <c r="D22" s="11">
        <v>10</v>
      </c>
      <c r="E22" s="9">
        <v>6</v>
      </c>
      <c r="F22" s="40" t="s">
        <v>240</v>
      </c>
      <c r="G22" s="191" t="s">
        <v>404</v>
      </c>
      <c r="H22" s="42" t="s">
        <v>62</v>
      </c>
      <c r="I22" s="191" t="s">
        <v>450</v>
      </c>
    </row>
    <row r="23" spans="1:9" s="7" customFormat="1" ht="18">
      <c r="A23" s="257"/>
      <c r="B23" s="162" t="s">
        <v>40</v>
      </c>
      <c r="C23" s="53" t="s">
        <v>260</v>
      </c>
      <c r="D23" s="53" t="s">
        <v>261</v>
      </c>
      <c r="E23" s="9"/>
      <c r="F23" s="46"/>
      <c r="G23" s="192"/>
      <c r="H23" s="48"/>
      <c r="I23" s="192"/>
    </row>
    <row r="24" spans="1:9" s="7" customFormat="1" ht="18">
      <c r="A24" s="257"/>
      <c r="B24" s="182" t="s">
        <v>275</v>
      </c>
      <c r="C24" s="60">
        <v>1</v>
      </c>
      <c r="D24" s="11">
        <v>1</v>
      </c>
      <c r="E24" s="9"/>
      <c r="F24" s="46"/>
      <c r="G24" s="192"/>
      <c r="H24" s="48"/>
      <c r="I24" s="192"/>
    </row>
    <row r="25" spans="1:9" s="7" customFormat="1" ht="18">
      <c r="A25" s="257"/>
      <c r="B25" s="182" t="s">
        <v>278</v>
      </c>
      <c r="C25" s="60">
        <v>1</v>
      </c>
      <c r="D25" s="11">
        <v>1</v>
      </c>
      <c r="E25" s="9"/>
      <c r="F25" s="46"/>
      <c r="G25" s="192"/>
      <c r="H25" s="48"/>
      <c r="I25" s="192"/>
    </row>
    <row r="26" spans="1:9" s="7" customFormat="1" ht="18">
      <c r="A26" s="257"/>
      <c r="B26" s="182" t="s">
        <v>279</v>
      </c>
      <c r="C26" s="60">
        <v>1</v>
      </c>
      <c r="D26" s="11">
        <v>1</v>
      </c>
      <c r="E26" s="9"/>
      <c r="F26" s="46"/>
      <c r="G26" s="192"/>
      <c r="H26" s="48"/>
      <c r="I26" s="192"/>
    </row>
    <row r="27" spans="1:9" s="7" customFormat="1" ht="18">
      <c r="A27" s="257"/>
      <c r="B27" s="182" t="s">
        <v>280</v>
      </c>
      <c r="C27" s="60">
        <v>1</v>
      </c>
      <c r="D27" s="11"/>
      <c r="E27" s="9"/>
      <c r="F27" s="46"/>
      <c r="G27" s="192"/>
      <c r="H27" s="48"/>
      <c r="I27" s="192"/>
    </row>
    <row r="28" spans="1:9" s="7" customFormat="1" ht="18">
      <c r="A28" s="257"/>
      <c r="B28" s="182" t="s">
        <v>276</v>
      </c>
      <c r="C28" s="60">
        <v>1</v>
      </c>
      <c r="D28" s="11"/>
      <c r="E28" s="9"/>
      <c r="F28" s="46"/>
      <c r="G28" s="192"/>
      <c r="H28" s="48"/>
      <c r="I28" s="192"/>
    </row>
    <row r="29" spans="1:9" s="7" customFormat="1" ht="18">
      <c r="A29" s="257"/>
      <c r="B29" s="182" t="s">
        <v>277</v>
      </c>
      <c r="C29" s="60">
        <v>1</v>
      </c>
      <c r="D29" s="11"/>
      <c r="E29" s="9"/>
      <c r="F29" s="46"/>
      <c r="G29" s="192"/>
      <c r="H29" s="48"/>
      <c r="I29" s="192"/>
    </row>
    <row r="30" spans="1:9" s="7" customFormat="1" ht="18">
      <c r="A30" s="257"/>
      <c r="B30" s="182" t="s">
        <v>281</v>
      </c>
      <c r="C30" s="60">
        <v>1</v>
      </c>
      <c r="D30" s="11"/>
      <c r="E30" s="9"/>
      <c r="F30" s="46"/>
      <c r="G30" s="192"/>
      <c r="H30" s="48"/>
      <c r="I30" s="192"/>
    </row>
    <row r="31" spans="1:9" s="7" customFormat="1" ht="18">
      <c r="A31" s="257"/>
      <c r="B31" s="182" t="s">
        <v>282</v>
      </c>
      <c r="C31" s="60">
        <v>1</v>
      </c>
      <c r="D31" s="11"/>
      <c r="E31" s="9"/>
      <c r="F31" s="46"/>
      <c r="G31" s="192"/>
      <c r="H31" s="48"/>
      <c r="I31" s="192"/>
    </row>
    <row r="32" spans="1:9" s="7" customFormat="1" ht="18">
      <c r="A32" s="257"/>
      <c r="B32" s="182" t="s">
        <v>283</v>
      </c>
      <c r="C32" s="60">
        <v>1</v>
      </c>
      <c r="D32" s="11">
        <v>1</v>
      </c>
      <c r="E32" s="9"/>
      <c r="F32" s="46"/>
      <c r="G32" s="192"/>
      <c r="H32" s="48"/>
      <c r="I32" s="192"/>
    </row>
    <row r="33" spans="1:9" s="7" customFormat="1" ht="18">
      <c r="A33" s="257"/>
      <c r="B33" s="59" t="s">
        <v>284</v>
      </c>
      <c r="C33" s="60">
        <v>1</v>
      </c>
      <c r="D33" s="11">
        <v>1</v>
      </c>
      <c r="E33" s="9"/>
      <c r="F33" s="46"/>
      <c r="G33" s="192"/>
      <c r="H33" s="48"/>
      <c r="I33" s="192"/>
    </row>
    <row r="34" spans="1:9" s="7" customFormat="1" ht="18">
      <c r="A34" s="257"/>
      <c r="B34" s="14" t="s">
        <v>61</v>
      </c>
      <c r="C34" s="60">
        <v>1</v>
      </c>
      <c r="D34" s="11">
        <v>1</v>
      </c>
      <c r="E34" s="9"/>
      <c r="F34" s="46"/>
      <c r="G34" s="192"/>
      <c r="H34" s="48"/>
      <c r="I34" s="192"/>
    </row>
    <row r="35" spans="1:9" s="253" customFormat="1" ht="18">
      <c r="A35" s="258"/>
      <c r="B35" s="251" t="s">
        <v>39</v>
      </c>
      <c r="C35" s="251">
        <f>SUM(C24:C34)</f>
        <v>11</v>
      </c>
      <c r="D35" s="251">
        <f>SUM(D24:D34)</f>
        <v>6</v>
      </c>
      <c r="E35" s="252"/>
      <c r="F35" s="223"/>
      <c r="G35" s="223"/>
      <c r="H35" s="177"/>
      <c r="I35" s="223"/>
    </row>
    <row r="36" spans="1:9" s="7" customFormat="1" ht="144">
      <c r="A36" s="8">
        <v>2032</v>
      </c>
      <c r="B36" s="59" t="s">
        <v>55</v>
      </c>
      <c r="C36" s="60" t="s">
        <v>7</v>
      </c>
      <c r="D36" s="11">
        <v>5</v>
      </c>
      <c r="E36" s="9">
        <v>0.28999999999999998</v>
      </c>
      <c r="F36" s="5" t="s">
        <v>273</v>
      </c>
      <c r="G36" s="16" t="s">
        <v>451</v>
      </c>
      <c r="H36" s="13" t="s">
        <v>63</v>
      </c>
      <c r="I36" s="18" t="s">
        <v>452</v>
      </c>
    </row>
    <row r="37" spans="1:9" s="7" customFormat="1" ht="54">
      <c r="A37" s="40">
        <v>2031</v>
      </c>
      <c r="B37" s="59" t="s">
        <v>56</v>
      </c>
      <c r="C37" s="60" t="s">
        <v>60</v>
      </c>
      <c r="D37" s="11">
        <v>12</v>
      </c>
      <c r="E37" s="9"/>
      <c r="F37" s="40"/>
      <c r="G37" s="41" t="s">
        <v>405</v>
      </c>
      <c r="H37" s="42" t="s">
        <v>408</v>
      </c>
      <c r="I37" s="43" t="s">
        <v>481</v>
      </c>
    </row>
    <row r="38" spans="1:9" s="7" customFormat="1" ht="18">
      <c r="A38" s="46"/>
      <c r="B38" s="52" t="s">
        <v>40</v>
      </c>
      <c r="C38" s="53" t="s">
        <v>260</v>
      </c>
      <c r="D38" s="53" t="s">
        <v>261</v>
      </c>
      <c r="E38" s="9"/>
      <c r="F38" s="46"/>
      <c r="G38" s="192"/>
      <c r="H38" s="48"/>
      <c r="I38" s="192"/>
    </row>
    <row r="39" spans="1:9" s="7" customFormat="1" ht="18">
      <c r="A39" s="46"/>
      <c r="B39" s="254" t="s">
        <v>275</v>
      </c>
      <c r="C39" s="259">
        <v>100000</v>
      </c>
      <c r="D39" s="11"/>
      <c r="E39" s="9"/>
      <c r="F39" s="46"/>
      <c r="G39" s="192"/>
      <c r="H39" s="48"/>
      <c r="I39" s="192"/>
    </row>
    <row r="40" spans="1:9" s="7" customFormat="1" ht="18">
      <c r="A40" s="46"/>
      <c r="B40" s="254" t="s">
        <v>278</v>
      </c>
      <c r="C40" s="259">
        <v>300000</v>
      </c>
      <c r="D40" s="11"/>
      <c r="E40" s="9"/>
      <c r="F40" s="46"/>
      <c r="G40" s="192"/>
      <c r="H40" s="48"/>
      <c r="I40" s="192"/>
    </row>
    <row r="41" spans="1:9" s="7" customFormat="1" ht="18">
      <c r="A41" s="46"/>
      <c r="B41" s="254" t="s">
        <v>279</v>
      </c>
      <c r="C41" s="259">
        <v>100000</v>
      </c>
      <c r="D41" s="11"/>
      <c r="E41" s="9"/>
      <c r="F41" s="46"/>
      <c r="G41" s="192"/>
      <c r="H41" s="48"/>
      <c r="I41" s="192"/>
    </row>
    <row r="42" spans="1:9" s="7" customFormat="1" ht="18">
      <c r="A42" s="46"/>
      <c r="B42" s="254" t="s">
        <v>280</v>
      </c>
      <c r="C42" s="259">
        <v>100000</v>
      </c>
      <c r="D42" s="11"/>
      <c r="E42" s="9"/>
      <c r="F42" s="46"/>
      <c r="G42" s="192"/>
      <c r="H42" s="48"/>
      <c r="I42" s="192"/>
    </row>
    <row r="43" spans="1:9" s="7" customFormat="1" ht="18">
      <c r="A43" s="46"/>
      <c r="B43" s="254" t="s">
        <v>276</v>
      </c>
      <c r="C43" s="259">
        <v>100000</v>
      </c>
      <c r="D43" s="11"/>
      <c r="E43" s="9"/>
      <c r="F43" s="46"/>
      <c r="G43" s="192"/>
      <c r="H43" s="48"/>
      <c r="I43" s="192"/>
    </row>
    <row r="44" spans="1:9" s="7" customFormat="1" ht="18">
      <c r="A44" s="46"/>
      <c r="B44" s="254" t="s">
        <v>277</v>
      </c>
      <c r="C44" s="259">
        <v>100000</v>
      </c>
      <c r="D44" s="11"/>
      <c r="E44" s="9"/>
      <c r="F44" s="46"/>
      <c r="G44" s="192"/>
      <c r="H44" s="48"/>
      <c r="I44" s="192"/>
    </row>
    <row r="45" spans="1:9" s="7" customFormat="1" ht="18">
      <c r="A45" s="46"/>
      <c r="B45" s="254" t="s">
        <v>281</v>
      </c>
      <c r="C45" s="259">
        <v>200000</v>
      </c>
      <c r="D45" s="11"/>
      <c r="E45" s="9"/>
      <c r="F45" s="46"/>
      <c r="G45" s="192"/>
      <c r="H45" s="48"/>
      <c r="I45" s="192"/>
    </row>
    <row r="46" spans="1:9" s="7" customFormat="1" ht="18">
      <c r="A46" s="46"/>
      <c r="B46" s="254" t="s">
        <v>282</v>
      </c>
      <c r="C46" s="259">
        <v>100000</v>
      </c>
      <c r="D46" s="11"/>
      <c r="E46" s="9"/>
      <c r="F46" s="46"/>
      <c r="G46" s="192"/>
      <c r="H46" s="48"/>
      <c r="I46" s="192"/>
    </row>
    <row r="47" spans="1:9" s="7" customFormat="1" ht="18">
      <c r="A47" s="46"/>
      <c r="B47" s="254" t="s">
        <v>283</v>
      </c>
      <c r="C47" s="259">
        <v>100000</v>
      </c>
      <c r="D47" s="11"/>
      <c r="E47" s="9"/>
      <c r="F47" s="46"/>
      <c r="G47" s="192"/>
      <c r="H47" s="48"/>
      <c r="I47" s="192"/>
    </row>
    <row r="48" spans="1:9" s="7" customFormat="1" ht="18">
      <c r="A48" s="46"/>
      <c r="B48" s="98" t="s">
        <v>63</v>
      </c>
      <c r="C48" s="259">
        <v>2000000</v>
      </c>
      <c r="D48" s="11"/>
      <c r="E48" s="9"/>
      <c r="F48" s="46"/>
      <c r="G48" s="192"/>
      <c r="H48" s="48"/>
      <c r="I48" s="192"/>
    </row>
    <row r="49" spans="1:9" s="7" customFormat="1" ht="18">
      <c r="A49" s="46"/>
      <c r="B49" s="255" t="s">
        <v>11</v>
      </c>
      <c r="C49" s="259">
        <v>8800000</v>
      </c>
      <c r="D49" s="11"/>
      <c r="E49" s="9"/>
      <c r="F49" s="46"/>
      <c r="G49" s="192"/>
      <c r="H49" s="48"/>
      <c r="I49" s="192"/>
    </row>
    <row r="50" spans="1:9" s="253" customFormat="1" ht="36">
      <c r="A50" s="223"/>
      <c r="B50" s="256" t="s">
        <v>39</v>
      </c>
      <c r="C50" s="260">
        <f>SUM(C39:C49)</f>
        <v>12000000</v>
      </c>
      <c r="D50" s="53">
        <f>SUM(D39:D49)</f>
        <v>0</v>
      </c>
      <c r="E50" s="211"/>
      <c r="F50" s="223"/>
      <c r="G50" s="223"/>
      <c r="H50" s="177"/>
      <c r="I50" s="223"/>
    </row>
    <row r="51" spans="1:9" s="7" customFormat="1" ht="72">
      <c r="A51" s="40">
        <v>2030</v>
      </c>
      <c r="B51" s="42" t="s">
        <v>57</v>
      </c>
      <c r="C51" s="195" t="s">
        <v>7</v>
      </c>
      <c r="D51" s="195">
        <v>65</v>
      </c>
      <c r="E51" s="40"/>
      <c r="F51" s="40" t="s">
        <v>273</v>
      </c>
      <c r="G51" s="292" t="s">
        <v>491</v>
      </c>
      <c r="H51" s="42" t="s">
        <v>10</v>
      </c>
      <c r="I51" s="191" t="s">
        <v>453</v>
      </c>
    </row>
    <row r="52" spans="1:9" s="85" customFormat="1" ht="46.8">
      <c r="A52" s="236"/>
      <c r="B52" s="278" t="s">
        <v>40</v>
      </c>
      <c r="C52" s="279" t="s">
        <v>489</v>
      </c>
      <c r="D52" s="279" t="s">
        <v>490</v>
      </c>
      <c r="E52" s="280" t="s">
        <v>7</v>
      </c>
      <c r="F52" s="236"/>
      <c r="G52" s="293"/>
      <c r="H52" s="172"/>
      <c r="I52" s="271"/>
    </row>
    <row r="53" spans="1:9" s="7" customFormat="1" ht="18">
      <c r="A53" s="46"/>
      <c r="B53" s="189" t="s">
        <v>12</v>
      </c>
      <c r="C53" s="275">
        <v>8</v>
      </c>
      <c r="D53" s="275"/>
      <c r="E53" s="275"/>
      <c r="F53" s="46"/>
      <c r="G53" s="293"/>
      <c r="H53" s="48"/>
      <c r="I53" s="192"/>
    </row>
    <row r="54" spans="1:9" s="7" customFormat="1" ht="18">
      <c r="A54" s="46"/>
      <c r="B54" s="189" t="s">
        <v>27</v>
      </c>
      <c r="C54" s="275">
        <v>13</v>
      </c>
      <c r="D54" s="275"/>
      <c r="E54" s="275"/>
      <c r="F54" s="46"/>
      <c r="G54" s="293"/>
      <c r="H54" s="48"/>
      <c r="I54" s="192"/>
    </row>
    <row r="55" spans="1:9" s="7" customFormat="1" ht="18">
      <c r="A55" s="46"/>
      <c r="B55" s="189" t="s">
        <v>28</v>
      </c>
      <c r="C55" s="275">
        <v>9</v>
      </c>
      <c r="D55" s="275"/>
      <c r="E55" s="275"/>
      <c r="F55" s="46"/>
      <c r="G55" s="293"/>
      <c r="H55" s="48"/>
      <c r="I55" s="192"/>
    </row>
    <row r="56" spans="1:9" s="7" customFormat="1" ht="18">
      <c r="A56" s="46"/>
      <c r="B56" s="189" t="s">
        <v>29</v>
      </c>
      <c r="C56" s="275">
        <v>10</v>
      </c>
      <c r="D56" s="275">
        <v>11</v>
      </c>
      <c r="E56" s="275">
        <v>1.1000000000000001</v>
      </c>
      <c r="F56" s="46"/>
      <c r="G56" s="293"/>
      <c r="H56" s="48"/>
      <c r="I56" s="192"/>
    </row>
    <row r="57" spans="1:9" s="7" customFormat="1" ht="18">
      <c r="A57" s="46"/>
      <c r="B57" s="189" t="s">
        <v>30</v>
      </c>
      <c r="C57" s="275">
        <v>3</v>
      </c>
      <c r="D57" s="275"/>
      <c r="E57" s="275"/>
      <c r="F57" s="46"/>
      <c r="G57" s="293"/>
      <c r="H57" s="48"/>
      <c r="I57" s="192"/>
    </row>
    <row r="58" spans="1:9" s="7" customFormat="1" ht="18">
      <c r="A58" s="46"/>
      <c r="B58" s="189" t="s">
        <v>31</v>
      </c>
      <c r="C58" s="275">
        <v>6</v>
      </c>
      <c r="D58" s="275"/>
      <c r="E58" s="275"/>
      <c r="F58" s="46"/>
      <c r="G58" s="293"/>
      <c r="H58" s="48"/>
      <c r="I58" s="192"/>
    </row>
    <row r="59" spans="1:9" s="7" customFormat="1" ht="18">
      <c r="A59" s="46"/>
      <c r="B59" s="189" t="s">
        <v>32</v>
      </c>
      <c r="C59" s="275">
        <v>4</v>
      </c>
      <c r="D59" s="275"/>
      <c r="E59" s="275"/>
      <c r="F59" s="46"/>
      <c r="G59" s="293"/>
      <c r="H59" s="48"/>
      <c r="I59" s="192"/>
    </row>
    <row r="60" spans="1:9" s="7" customFormat="1" ht="18">
      <c r="A60" s="46"/>
      <c r="B60" s="189" t="s">
        <v>33</v>
      </c>
      <c r="C60" s="275">
        <v>3</v>
      </c>
      <c r="D60" s="275">
        <v>7</v>
      </c>
      <c r="E60" s="275">
        <v>100</v>
      </c>
      <c r="F60" s="46"/>
      <c r="G60" s="293"/>
      <c r="H60" s="48"/>
      <c r="I60" s="192"/>
    </row>
    <row r="61" spans="1:9" s="212" customFormat="1" ht="18">
      <c r="A61" s="223"/>
      <c r="B61" s="276" t="s">
        <v>488</v>
      </c>
      <c r="C61" s="277">
        <v>56</v>
      </c>
      <c r="D61" s="277">
        <v>18</v>
      </c>
      <c r="E61" s="277">
        <v>0.32</v>
      </c>
      <c r="F61" s="223"/>
      <c r="G61" s="294"/>
      <c r="H61" s="219"/>
      <c r="I61" s="222"/>
    </row>
    <row r="62" spans="1:9">
      <c r="D62" s="2"/>
    </row>
    <row r="63" spans="1:9" s="65" customFormat="1" ht="28.8">
      <c r="A63" s="62"/>
      <c r="B63" s="288" t="s">
        <v>46</v>
      </c>
      <c r="C63" s="288"/>
      <c r="D63" s="288"/>
      <c r="E63" s="288"/>
      <c r="F63" s="63">
        <v>10</v>
      </c>
      <c r="G63" s="64" t="s">
        <v>19</v>
      </c>
    </row>
    <row r="64" spans="1:9" ht="52.05" customHeight="1">
      <c r="A64" s="19"/>
      <c r="B64" s="289" t="s">
        <v>13</v>
      </c>
      <c r="C64" s="289"/>
      <c r="D64" s="289"/>
      <c r="E64" s="289"/>
      <c r="F64" s="163">
        <f>COUNTIF(F3:F51,"สีแดง")</f>
        <v>7</v>
      </c>
      <c r="G64" s="163" t="s">
        <v>499</v>
      </c>
    </row>
    <row r="65" spans="1:7" ht="52.05" customHeight="1">
      <c r="A65" s="20"/>
      <c r="B65" s="290" t="s">
        <v>14</v>
      </c>
      <c r="C65" s="290"/>
      <c r="D65" s="290"/>
      <c r="E65" s="290"/>
      <c r="F65" s="163">
        <f>COUNTIF(F3:F51,"สีส้ม")</f>
        <v>1</v>
      </c>
      <c r="G65" s="163" t="s">
        <v>406</v>
      </c>
    </row>
    <row r="66" spans="1:7" ht="52.05" customHeight="1">
      <c r="A66" s="21"/>
      <c r="B66" s="291" t="s">
        <v>15</v>
      </c>
      <c r="C66" s="291"/>
      <c r="D66" s="291"/>
      <c r="E66" s="291"/>
      <c r="F66" s="163">
        <f>COUNTIF(F3:F51,"สีเหลือง")</f>
        <v>0</v>
      </c>
      <c r="G66" s="163" t="s">
        <v>20</v>
      </c>
    </row>
    <row r="67" spans="1:7" ht="52.05" customHeight="1">
      <c r="A67" s="22"/>
      <c r="B67" s="286" t="s">
        <v>16</v>
      </c>
      <c r="C67" s="286"/>
      <c r="D67" s="286"/>
      <c r="E67" s="286"/>
      <c r="F67" s="163">
        <f>COUNTIF(F3:F51,"สีเขียว")</f>
        <v>0</v>
      </c>
      <c r="G67" s="163" t="s">
        <v>20</v>
      </c>
    </row>
    <row r="68" spans="1:7" ht="52.05" customHeight="1">
      <c r="A68" s="157"/>
      <c r="B68" s="243" t="s">
        <v>257</v>
      </c>
      <c r="C68" s="2"/>
      <c r="F68" s="163">
        <v>2</v>
      </c>
      <c r="G68" s="163" t="s">
        <v>498</v>
      </c>
    </row>
    <row r="69" spans="1:7" ht="25.8">
      <c r="B69" s="158" t="s">
        <v>258</v>
      </c>
      <c r="C69" s="2"/>
      <c r="F69" s="163">
        <v>0</v>
      </c>
      <c r="G69" s="163" t="s">
        <v>256</v>
      </c>
    </row>
  </sheetData>
  <mergeCells count="7">
    <mergeCell ref="B67:E67"/>
    <mergeCell ref="A1:H1"/>
    <mergeCell ref="B63:E63"/>
    <mergeCell ref="B64:E64"/>
    <mergeCell ref="B65:E65"/>
    <mergeCell ref="B66:E66"/>
    <mergeCell ref="G51:G61"/>
  </mergeCells>
  <pageMargins left="0.70866141732283472" right="0.70866141732283472" top="0.74803149606299213" bottom="0.74803149606299213" header="0.31496062992125984" footer="0.31496062992125984"/>
  <pageSetup paperSize="5" scale="94" orientation="landscape" r:id="rId1"/>
  <rowBreaks count="1" manualBreakCount="1">
    <brk id="62"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5676-A509-4A5D-814C-FD4321F6EF46}">
  <dimension ref="A1:J45"/>
  <sheetViews>
    <sheetView topLeftCell="A38" zoomScale="110" zoomScaleNormal="110" workbookViewId="0">
      <selection activeCell="I43" sqref="I43"/>
    </sheetView>
  </sheetViews>
  <sheetFormatPr defaultColWidth="8.77734375" defaultRowHeight="21"/>
  <cols>
    <col min="1" max="1" width="8.77734375" style="4"/>
    <col min="2" max="2" width="29.88671875" style="78" hidden="1" customWidth="1"/>
    <col min="3" max="3" width="31.44140625" style="78" customWidth="1"/>
    <col min="4" max="4" width="9.21875" style="4" customWidth="1"/>
    <col min="5" max="5" width="8.77734375" style="4"/>
    <col min="6" max="6" width="10.44140625" style="4" customWidth="1"/>
    <col min="7" max="7" width="12.44140625" style="2" customWidth="1"/>
    <col min="8" max="8" width="51.88671875" style="2" customWidth="1"/>
    <col min="9" max="9" width="26.6640625" style="2" customWidth="1"/>
    <col min="10" max="10" width="35" style="78" customWidth="1"/>
    <col min="11" max="16384" width="8.77734375" style="2"/>
  </cols>
  <sheetData>
    <row r="1" spans="1:10" ht="27" customHeight="1">
      <c r="A1" s="115" t="s">
        <v>166</v>
      </c>
      <c r="B1" s="93"/>
      <c r="C1" s="93"/>
      <c r="D1" s="101"/>
      <c r="E1" s="101"/>
      <c r="F1" s="93"/>
      <c r="G1" s="93"/>
      <c r="H1" s="93"/>
      <c r="I1" s="93"/>
    </row>
    <row r="2" spans="1:10" s="84" customFormat="1" ht="42">
      <c r="A2" s="73" t="s">
        <v>83</v>
      </c>
      <c r="B2" s="10" t="s">
        <v>25</v>
      </c>
      <c r="C2" s="10" t="s">
        <v>103</v>
      </c>
      <c r="D2" s="10" t="s">
        <v>6</v>
      </c>
      <c r="E2" s="10" t="s">
        <v>44</v>
      </c>
      <c r="F2" s="10" t="s">
        <v>1</v>
      </c>
      <c r="G2" s="10" t="s">
        <v>43</v>
      </c>
      <c r="H2" s="72" t="s">
        <v>2</v>
      </c>
      <c r="I2" s="10" t="s">
        <v>3</v>
      </c>
      <c r="J2" s="71" t="s">
        <v>4</v>
      </c>
    </row>
    <row r="3" spans="1:10" s="85" customFormat="1" ht="72">
      <c r="A3" s="8">
        <v>2106</v>
      </c>
      <c r="B3" s="61" t="s">
        <v>175</v>
      </c>
      <c r="C3" s="61" t="s">
        <v>181</v>
      </c>
      <c r="D3" s="11" t="s">
        <v>8</v>
      </c>
      <c r="E3" s="11">
        <v>25</v>
      </c>
      <c r="F3" s="165">
        <v>0</v>
      </c>
      <c r="G3" s="40" t="s">
        <v>273</v>
      </c>
      <c r="H3" s="41" t="s">
        <v>492</v>
      </c>
      <c r="I3" s="13" t="s">
        <v>61</v>
      </c>
      <c r="J3" s="18" t="s">
        <v>454</v>
      </c>
    </row>
    <row r="4" spans="1:10" s="85" customFormat="1" ht="54">
      <c r="A4" s="8">
        <v>2105</v>
      </c>
      <c r="B4" s="124" t="s">
        <v>167</v>
      </c>
      <c r="C4" s="61" t="s">
        <v>182</v>
      </c>
      <c r="D4" s="11" t="s">
        <v>407</v>
      </c>
      <c r="E4" s="12">
        <v>50</v>
      </c>
      <c r="F4" s="165">
        <v>20</v>
      </c>
      <c r="G4" s="40" t="s">
        <v>273</v>
      </c>
      <c r="H4" s="41" t="s">
        <v>410</v>
      </c>
      <c r="I4" s="13" t="s">
        <v>12</v>
      </c>
      <c r="J4" s="18" t="s">
        <v>465</v>
      </c>
    </row>
    <row r="5" spans="1:10" s="85" customFormat="1" ht="72">
      <c r="A5" s="8">
        <v>2104</v>
      </c>
      <c r="B5" s="125"/>
      <c r="C5" s="61" t="s">
        <v>183</v>
      </c>
      <c r="D5" s="11" t="s">
        <v>407</v>
      </c>
      <c r="E5" s="11">
        <v>4</v>
      </c>
      <c r="F5" s="165">
        <v>0</v>
      </c>
      <c r="G5" s="40" t="s">
        <v>273</v>
      </c>
      <c r="H5" s="41" t="s">
        <v>411</v>
      </c>
      <c r="I5" s="13" t="s">
        <v>455</v>
      </c>
      <c r="J5" s="18" t="s">
        <v>464</v>
      </c>
    </row>
    <row r="6" spans="1:10" s="85" customFormat="1" ht="90">
      <c r="A6" s="8">
        <v>2103</v>
      </c>
      <c r="B6" s="61" t="s">
        <v>177</v>
      </c>
      <c r="C6" s="61" t="s">
        <v>184</v>
      </c>
      <c r="D6" s="11" t="s">
        <v>168</v>
      </c>
      <c r="E6" s="11">
        <v>3</v>
      </c>
      <c r="F6" s="165">
        <v>0</v>
      </c>
      <c r="G6" s="40" t="s">
        <v>273</v>
      </c>
      <c r="H6" s="41" t="s">
        <v>494</v>
      </c>
      <c r="I6" s="13" t="s">
        <v>174</v>
      </c>
      <c r="J6" s="18" t="s">
        <v>456</v>
      </c>
    </row>
    <row r="7" spans="1:10" s="85" customFormat="1" ht="54">
      <c r="A7" s="8">
        <v>2102</v>
      </c>
      <c r="B7" s="61" t="s">
        <v>176</v>
      </c>
      <c r="C7" s="61" t="s">
        <v>185</v>
      </c>
      <c r="D7" s="11" t="s">
        <v>8</v>
      </c>
      <c r="E7" s="11">
        <v>15</v>
      </c>
      <c r="F7" s="165">
        <v>0</v>
      </c>
      <c r="G7" s="40" t="s">
        <v>273</v>
      </c>
      <c r="H7" s="41" t="s">
        <v>493</v>
      </c>
      <c r="I7" s="13" t="s">
        <v>61</v>
      </c>
      <c r="J7" s="18"/>
    </row>
    <row r="8" spans="1:10" s="85" customFormat="1" ht="72">
      <c r="A8" s="40">
        <v>2101</v>
      </c>
      <c r="B8" s="262" t="s">
        <v>178</v>
      </c>
      <c r="C8" s="61" t="s">
        <v>186</v>
      </c>
      <c r="D8" s="11" t="s">
        <v>8</v>
      </c>
      <c r="E8" s="11">
        <v>15</v>
      </c>
      <c r="F8" s="165">
        <v>5</v>
      </c>
      <c r="G8" s="40" t="s">
        <v>273</v>
      </c>
      <c r="H8" s="292" t="s">
        <v>412</v>
      </c>
      <c r="I8" s="42" t="s">
        <v>11</v>
      </c>
      <c r="J8" s="191" t="s">
        <v>463</v>
      </c>
    </row>
    <row r="9" spans="1:10" s="7" customFormat="1" ht="18">
      <c r="A9" s="46"/>
      <c r="B9" s="261"/>
      <c r="C9" s="263" t="s">
        <v>40</v>
      </c>
      <c r="D9" s="53" t="s">
        <v>260</v>
      </c>
      <c r="E9" s="53" t="s">
        <v>261</v>
      </c>
      <c r="F9" s="9"/>
      <c r="G9" s="192"/>
      <c r="H9" s="293"/>
      <c r="I9" s="192"/>
      <c r="J9" s="192"/>
    </row>
    <row r="10" spans="1:10" s="7" customFormat="1" ht="18">
      <c r="A10" s="46"/>
      <c r="B10" s="261"/>
      <c r="C10" s="182" t="s">
        <v>275</v>
      </c>
      <c r="D10" s="60">
        <v>2</v>
      </c>
      <c r="E10" s="11"/>
      <c r="F10" s="9"/>
      <c r="G10" s="192"/>
      <c r="H10" s="293"/>
      <c r="I10" s="192"/>
      <c r="J10" s="192"/>
    </row>
    <row r="11" spans="1:10" s="7" customFormat="1" ht="18">
      <c r="A11" s="46"/>
      <c r="B11" s="261"/>
      <c r="C11" s="182" t="s">
        <v>278</v>
      </c>
      <c r="D11" s="60">
        <v>2</v>
      </c>
      <c r="E11" s="11"/>
      <c r="F11" s="9"/>
      <c r="G11" s="192"/>
      <c r="H11" s="293"/>
      <c r="I11" s="192"/>
      <c r="J11" s="192"/>
    </row>
    <row r="12" spans="1:10" s="7" customFormat="1" ht="18">
      <c r="A12" s="46"/>
      <c r="B12" s="261"/>
      <c r="C12" s="182" t="s">
        <v>279</v>
      </c>
      <c r="D12" s="60">
        <v>2</v>
      </c>
      <c r="E12" s="11"/>
      <c r="F12" s="9"/>
      <c r="G12" s="192"/>
      <c r="H12" s="293"/>
      <c r="I12" s="192"/>
      <c r="J12" s="192"/>
    </row>
    <row r="13" spans="1:10" s="7" customFormat="1" ht="18">
      <c r="A13" s="46"/>
      <c r="B13" s="261"/>
      <c r="C13" s="182" t="s">
        <v>280</v>
      </c>
      <c r="D13" s="60">
        <v>2</v>
      </c>
      <c r="E13" s="11"/>
      <c r="F13" s="9"/>
      <c r="G13" s="192"/>
      <c r="H13" s="293"/>
      <c r="I13" s="192"/>
      <c r="J13" s="192"/>
    </row>
    <row r="14" spans="1:10" s="7" customFormat="1" ht="18">
      <c r="A14" s="46"/>
      <c r="B14" s="261"/>
      <c r="C14" s="182" t="s">
        <v>276</v>
      </c>
      <c r="D14" s="60">
        <v>2</v>
      </c>
      <c r="E14" s="11"/>
      <c r="F14" s="9"/>
      <c r="G14" s="192"/>
      <c r="H14" s="293"/>
      <c r="I14" s="192"/>
      <c r="J14" s="192"/>
    </row>
    <row r="15" spans="1:10" s="7" customFormat="1" ht="18">
      <c r="A15" s="46"/>
      <c r="B15" s="261"/>
      <c r="C15" s="182" t="s">
        <v>277</v>
      </c>
      <c r="D15" s="60">
        <v>2</v>
      </c>
      <c r="E15" s="11"/>
      <c r="F15" s="9"/>
      <c r="G15" s="192"/>
      <c r="H15" s="293"/>
      <c r="I15" s="192"/>
      <c r="J15" s="192"/>
    </row>
    <row r="16" spans="1:10" s="7" customFormat="1" ht="18">
      <c r="A16" s="46"/>
      <c r="B16" s="261"/>
      <c r="C16" s="182" t="s">
        <v>281</v>
      </c>
      <c r="D16" s="60">
        <v>2</v>
      </c>
      <c r="E16" s="11"/>
      <c r="F16" s="9"/>
      <c r="G16" s="192"/>
      <c r="H16" s="48"/>
      <c r="I16" s="192"/>
      <c r="J16" s="192"/>
    </row>
    <row r="17" spans="1:10" s="7" customFormat="1" ht="18">
      <c r="A17" s="46"/>
      <c r="B17" s="261"/>
      <c r="C17" s="182" t="s">
        <v>282</v>
      </c>
      <c r="D17" s="60">
        <v>2</v>
      </c>
      <c r="E17" s="11"/>
      <c r="F17" s="9"/>
      <c r="G17" s="192"/>
      <c r="H17" s="48"/>
      <c r="I17" s="192"/>
      <c r="J17" s="192"/>
    </row>
    <row r="18" spans="1:10" s="7" customFormat="1" ht="18">
      <c r="A18" s="46"/>
      <c r="B18" s="261"/>
      <c r="C18" s="182" t="s">
        <v>283</v>
      </c>
      <c r="D18" s="60">
        <v>2</v>
      </c>
      <c r="E18" s="11">
        <v>3</v>
      </c>
      <c r="F18" s="9"/>
      <c r="G18" s="192"/>
      <c r="H18" s="48"/>
      <c r="I18" s="192"/>
      <c r="J18" s="192"/>
    </row>
    <row r="19" spans="1:10" s="7" customFormat="1" ht="18">
      <c r="A19" s="46"/>
      <c r="B19" s="261"/>
      <c r="C19" s="13" t="s">
        <v>409</v>
      </c>
      <c r="D19" s="60">
        <v>2</v>
      </c>
      <c r="E19" s="11">
        <v>2</v>
      </c>
      <c r="F19" s="9"/>
      <c r="G19" s="192"/>
      <c r="H19" s="48"/>
      <c r="I19" s="192"/>
      <c r="J19" s="192"/>
    </row>
    <row r="20" spans="1:10" s="253" customFormat="1" ht="18">
      <c r="A20" s="223"/>
      <c r="B20" s="258"/>
      <c r="C20" s="53" t="s">
        <v>39</v>
      </c>
      <c r="D20" s="251">
        <f>SUM(D10:D19)</f>
        <v>20</v>
      </c>
      <c r="E20" s="53">
        <f>SUM(E10:E19)</f>
        <v>5</v>
      </c>
      <c r="F20" s="211"/>
      <c r="G20" s="223"/>
      <c r="H20" s="177"/>
      <c r="I20" s="223"/>
      <c r="J20" s="222"/>
    </row>
    <row r="21" spans="1:10" s="85" customFormat="1" ht="69.599999999999994">
      <c r="A21" s="8">
        <v>2100</v>
      </c>
      <c r="B21" s="116" t="s">
        <v>169</v>
      </c>
      <c r="C21" s="116" t="s">
        <v>188</v>
      </c>
      <c r="D21" s="118" t="s">
        <v>60</v>
      </c>
      <c r="E21" s="117">
        <v>6</v>
      </c>
      <c r="F21" s="165">
        <v>0</v>
      </c>
      <c r="G21" s="40" t="s">
        <v>273</v>
      </c>
      <c r="H21" s="41" t="s">
        <v>495</v>
      </c>
      <c r="I21" s="13" t="s">
        <v>61</v>
      </c>
      <c r="J21" s="18" t="s">
        <v>457</v>
      </c>
    </row>
    <row r="22" spans="1:10" s="85" customFormat="1" ht="52.2">
      <c r="A22" s="8">
        <v>2099</v>
      </c>
      <c r="B22" s="126" t="s">
        <v>179</v>
      </c>
      <c r="C22" s="116" t="s">
        <v>170</v>
      </c>
      <c r="D22" s="117" t="s">
        <v>171</v>
      </c>
      <c r="E22" s="117">
        <v>4</v>
      </c>
      <c r="F22" s="165">
        <v>1</v>
      </c>
      <c r="G22" s="40" t="s">
        <v>273</v>
      </c>
      <c r="H22" s="41" t="s">
        <v>458</v>
      </c>
      <c r="I22" s="13" t="s">
        <v>61</v>
      </c>
      <c r="J22" s="18" t="s">
        <v>459</v>
      </c>
    </row>
    <row r="23" spans="1:10" s="85" customFormat="1" ht="52.2">
      <c r="A23" s="8">
        <v>2098</v>
      </c>
      <c r="B23" s="127"/>
      <c r="C23" s="116" t="s">
        <v>172</v>
      </c>
      <c r="D23" s="117" t="s">
        <v>173</v>
      </c>
      <c r="E23" s="117">
        <v>3</v>
      </c>
      <c r="F23" s="165">
        <v>0</v>
      </c>
      <c r="G23" s="40" t="s">
        <v>273</v>
      </c>
      <c r="H23" s="41" t="s">
        <v>496</v>
      </c>
      <c r="I23" s="13" t="s">
        <v>61</v>
      </c>
      <c r="J23" s="18" t="s">
        <v>460</v>
      </c>
    </row>
    <row r="24" spans="1:10" s="85" customFormat="1" ht="72">
      <c r="A24" s="8">
        <v>2097</v>
      </c>
      <c r="B24" s="124" t="s">
        <v>180</v>
      </c>
      <c r="C24" s="61" t="s">
        <v>189</v>
      </c>
      <c r="D24" s="11" t="s">
        <v>8</v>
      </c>
      <c r="E24" s="11">
        <v>7</v>
      </c>
      <c r="F24" s="165">
        <v>28</v>
      </c>
      <c r="G24" s="40" t="s">
        <v>330</v>
      </c>
      <c r="H24" s="41" t="s">
        <v>413</v>
      </c>
      <c r="I24" s="13" t="s">
        <v>11</v>
      </c>
      <c r="J24" s="18" t="s">
        <v>462</v>
      </c>
    </row>
    <row r="25" spans="1:10" s="85" customFormat="1" ht="36">
      <c r="A25" s="40">
        <v>2096</v>
      </c>
      <c r="B25" s="266"/>
      <c r="C25" s="61" t="s">
        <v>187</v>
      </c>
      <c r="D25" s="11" t="s">
        <v>8</v>
      </c>
      <c r="E25" s="11">
        <v>3</v>
      </c>
      <c r="F25" s="5">
        <v>1</v>
      </c>
      <c r="G25" s="40" t="s">
        <v>273</v>
      </c>
      <c r="H25" s="292" t="s">
        <v>414</v>
      </c>
      <c r="I25" s="42" t="s">
        <v>42</v>
      </c>
      <c r="J25" s="191" t="s">
        <v>461</v>
      </c>
    </row>
    <row r="26" spans="1:10" s="7" customFormat="1" ht="18">
      <c r="A26" s="46"/>
      <c r="C26" s="263" t="s">
        <v>40</v>
      </c>
      <c r="D26" s="53" t="s">
        <v>260</v>
      </c>
      <c r="E26" s="53" t="s">
        <v>261</v>
      </c>
      <c r="F26" s="9"/>
      <c r="G26" s="192"/>
      <c r="H26" s="293"/>
      <c r="I26" s="192"/>
      <c r="J26" s="192"/>
    </row>
    <row r="27" spans="1:10" s="7" customFormat="1" ht="18">
      <c r="A27" s="46"/>
      <c r="C27" s="182" t="s">
        <v>415</v>
      </c>
      <c r="D27" s="60">
        <v>1</v>
      </c>
      <c r="E27" s="11"/>
      <c r="F27" s="9"/>
      <c r="G27" s="192"/>
      <c r="H27" s="293"/>
      <c r="I27" s="192"/>
      <c r="J27" s="192"/>
    </row>
    <row r="28" spans="1:10" s="7" customFormat="1" ht="18">
      <c r="A28" s="46"/>
      <c r="B28" s="261"/>
      <c r="C28" s="182" t="s">
        <v>277</v>
      </c>
      <c r="D28" s="60">
        <v>1</v>
      </c>
      <c r="E28" s="11"/>
      <c r="F28" s="9"/>
      <c r="G28" s="192"/>
      <c r="H28" s="293"/>
      <c r="I28" s="192"/>
      <c r="J28" s="192"/>
    </row>
    <row r="29" spans="1:10" s="7" customFormat="1" ht="18">
      <c r="A29" s="46"/>
      <c r="B29" s="261"/>
      <c r="C29" s="182" t="s">
        <v>278</v>
      </c>
      <c r="D29" s="60">
        <v>1</v>
      </c>
      <c r="E29" s="11"/>
      <c r="F29" s="9"/>
      <c r="G29" s="192"/>
      <c r="H29" s="293"/>
      <c r="I29" s="192"/>
      <c r="J29" s="192"/>
    </row>
    <row r="30" spans="1:10" s="7" customFormat="1" ht="18">
      <c r="A30" s="46"/>
      <c r="B30" s="261"/>
      <c r="C30" s="182" t="s">
        <v>279</v>
      </c>
      <c r="D30" s="60">
        <v>1</v>
      </c>
      <c r="E30" s="11"/>
      <c r="F30" s="9"/>
      <c r="G30" s="192"/>
      <c r="H30" s="293"/>
      <c r="I30" s="192"/>
      <c r="J30" s="192"/>
    </row>
    <row r="31" spans="1:10" s="7" customFormat="1" ht="18">
      <c r="A31" s="46"/>
      <c r="B31" s="261"/>
      <c r="C31" s="182" t="s">
        <v>280</v>
      </c>
      <c r="D31" s="60">
        <v>1</v>
      </c>
      <c r="E31" s="11"/>
      <c r="F31" s="9"/>
      <c r="G31" s="192"/>
      <c r="H31" s="293"/>
      <c r="I31" s="192"/>
      <c r="J31" s="192"/>
    </row>
    <row r="32" spans="1:10" s="7" customFormat="1" ht="18">
      <c r="A32" s="46"/>
      <c r="B32" s="261"/>
      <c r="C32" s="182" t="s">
        <v>281</v>
      </c>
      <c r="D32" s="60">
        <v>1</v>
      </c>
      <c r="E32" s="11"/>
      <c r="F32" s="9"/>
      <c r="G32" s="192"/>
      <c r="H32" s="264"/>
      <c r="I32" s="192"/>
      <c r="J32" s="192"/>
    </row>
    <row r="33" spans="1:10" s="7" customFormat="1" ht="18">
      <c r="A33" s="46"/>
      <c r="B33" s="261"/>
      <c r="C33" s="182" t="s">
        <v>416</v>
      </c>
      <c r="D33" s="60">
        <v>1</v>
      </c>
      <c r="E33" s="11"/>
      <c r="F33" s="9"/>
      <c r="G33" s="192"/>
      <c r="H33" s="48"/>
      <c r="I33" s="192"/>
      <c r="J33" s="192"/>
    </row>
    <row r="34" spans="1:10" s="7" customFormat="1" ht="18">
      <c r="A34" s="46"/>
      <c r="B34" s="261"/>
      <c r="C34" s="182" t="s">
        <v>282</v>
      </c>
      <c r="D34" s="60">
        <v>1</v>
      </c>
      <c r="E34" s="11"/>
      <c r="F34" s="9"/>
      <c r="G34" s="192"/>
      <c r="H34" s="48"/>
      <c r="I34" s="192"/>
      <c r="J34" s="192"/>
    </row>
    <row r="35" spans="1:10" s="7" customFormat="1" ht="18">
      <c r="A35" s="46"/>
      <c r="B35" s="261"/>
      <c r="C35" s="182" t="s">
        <v>283</v>
      </c>
      <c r="D35" s="60">
        <v>1</v>
      </c>
      <c r="E35" s="11">
        <v>1</v>
      </c>
      <c r="F35" s="9"/>
      <c r="G35" s="192"/>
      <c r="H35" s="48"/>
      <c r="I35" s="192"/>
      <c r="J35" s="192"/>
    </row>
    <row r="36" spans="1:10" s="7" customFormat="1" ht="18">
      <c r="A36" s="46"/>
      <c r="B36" s="261"/>
      <c r="C36" s="14" t="s">
        <v>61</v>
      </c>
      <c r="D36" s="60">
        <v>1</v>
      </c>
      <c r="E36" s="11"/>
      <c r="F36" s="9"/>
      <c r="G36" s="192"/>
      <c r="H36" s="48"/>
      <c r="I36" s="192"/>
      <c r="J36" s="192"/>
    </row>
    <row r="37" spans="1:10" s="265" customFormat="1" ht="18">
      <c r="A37" s="223"/>
      <c r="B37" s="258"/>
      <c r="C37" s="53" t="s">
        <v>39</v>
      </c>
      <c r="D37" s="251">
        <f>SUM(D27:D36)</f>
        <v>10</v>
      </c>
      <c r="E37" s="53">
        <f>SUM(E27:E36)</f>
        <v>1</v>
      </c>
      <c r="F37" s="211"/>
      <c r="G37" s="223"/>
      <c r="H37" s="177"/>
      <c r="I37" s="223"/>
      <c r="J37" s="222"/>
    </row>
    <row r="38" spans="1:10" ht="28.8">
      <c r="B38" s="79"/>
      <c r="D38" s="105"/>
      <c r="E38" s="105"/>
    </row>
    <row r="39" spans="1:10" s="65" customFormat="1" ht="33.6" customHeight="1">
      <c r="A39" s="4"/>
      <c r="B39" s="79"/>
      <c r="C39" s="114" t="s">
        <v>191</v>
      </c>
      <c r="D39" s="106"/>
      <c r="E39" s="106"/>
      <c r="F39" s="94"/>
      <c r="G39" s="63">
        <v>11</v>
      </c>
      <c r="H39" s="64" t="s">
        <v>19</v>
      </c>
      <c r="I39" s="2"/>
      <c r="J39" s="270"/>
    </row>
    <row r="40" spans="1:10" ht="52.05" customHeight="1">
      <c r="A40" s="74"/>
      <c r="B40" s="80"/>
      <c r="C40" s="289" t="s">
        <v>13</v>
      </c>
      <c r="D40" s="289"/>
      <c r="E40" s="289"/>
      <c r="F40" s="289"/>
      <c r="G40" s="163">
        <f>COUNTIF(G3:G25,"สีแดง")</f>
        <v>10</v>
      </c>
      <c r="H40" s="163" t="s">
        <v>497</v>
      </c>
    </row>
    <row r="41" spans="1:10" ht="52.05" customHeight="1">
      <c r="A41" s="75"/>
      <c r="B41" s="81"/>
      <c r="C41" s="290" t="s">
        <v>14</v>
      </c>
      <c r="D41" s="290"/>
      <c r="E41" s="290"/>
      <c r="F41" s="290"/>
      <c r="G41" s="163">
        <f>COUNTIF(G3:G25,"สีส้ม")</f>
        <v>0</v>
      </c>
      <c r="H41" s="163" t="s">
        <v>20</v>
      </c>
    </row>
    <row r="42" spans="1:10" ht="52.05" customHeight="1">
      <c r="A42" s="76"/>
      <c r="B42" s="82"/>
      <c r="C42" s="291" t="s">
        <v>15</v>
      </c>
      <c r="D42" s="291"/>
      <c r="E42" s="291"/>
      <c r="F42" s="291"/>
      <c r="G42" s="163">
        <f>COUNTIF(G3:G25,"สีเหลือง")</f>
        <v>0</v>
      </c>
      <c r="H42" s="163" t="s">
        <v>20</v>
      </c>
    </row>
    <row r="43" spans="1:10" ht="52.05" customHeight="1">
      <c r="A43" s="77"/>
      <c r="B43" s="83"/>
      <c r="C43" s="286" t="s">
        <v>16</v>
      </c>
      <c r="D43" s="286"/>
      <c r="E43" s="286"/>
      <c r="F43" s="286"/>
      <c r="G43" s="163">
        <f>COUNTIF(G3:G25,"สีเขียว")</f>
        <v>1</v>
      </c>
      <c r="H43" s="163" t="s">
        <v>370</v>
      </c>
    </row>
    <row r="44" spans="1:10" ht="52.05" customHeight="1">
      <c r="A44" s="180"/>
      <c r="B44" s="157"/>
      <c r="C44" s="243" t="s">
        <v>257</v>
      </c>
      <c r="F44" s="23"/>
      <c r="G44" s="163">
        <v>0</v>
      </c>
      <c r="H44" s="163" t="s">
        <v>20</v>
      </c>
    </row>
    <row r="45" spans="1:10" ht="25.8">
      <c r="B45" s="4"/>
      <c r="C45" s="158" t="s">
        <v>258</v>
      </c>
      <c r="F45" s="23"/>
      <c r="G45" s="163">
        <v>0</v>
      </c>
      <c r="H45" s="163" t="s">
        <v>256</v>
      </c>
    </row>
  </sheetData>
  <mergeCells count="6">
    <mergeCell ref="C43:F43"/>
    <mergeCell ref="H8:H15"/>
    <mergeCell ref="H25:H31"/>
    <mergeCell ref="C40:F40"/>
    <mergeCell ref="C41:F41"/>
    <mergeCell ref="C42:F42"/>
  </mergeCells>
  <pageMargins left="0.70866141732283472" right="0.70866141732283472" top="0.74803149606299213" bottom="0.74803149606299213" header="0.31496062992125984" footer="0.31496062992125984"/>
  <pageSetup paperSize="5" scale="94" orientation="landscape" r:id="rId1"/>
  <rowBreaks count="1" manualBreakCount="1">
    <brk id="37" max="8" man="1"/>
  </rowBreaks>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52CF8-28BF-4731-A7D8-9AF241F34E43}">
  <dimension ref="A1:I22"/>
  <sheetViews>
    <sheetView topLeftCell="A13" zoomScaleNormal="100" workbookViewId="0">
      <selection activeCell="B26" sqref="B26"/>
    </sheetView>
  </sheetViews>
  <sheetFormatPr defaultColWidth="8.77734375" defaultRowHeight="21"/>
  <cols>
    <col min="1" max="1" width="8.77734375" style="4"/>
    <col min="2" max="2" width="31.44140625" style="2" customWidth="1"/>
    <col min="3" max="3" width="9.21875" style="4" hidden="1" customWidth="1"/>
    <col min="4" max="4" width="8.77734375" style="4"/>
    <col min="5" max="5" width="10.44140625" style="4" customWidth="1"/>
    <col min="6" max="6" width="12.44140625" style="2" customWidth="1"/>
    <col min="7" max="7" width="51.88671875" style="2" customWidth="1"/>
    <col min="8" max="8" width="26.6640625" style="2" customWidth="1"/>
    <col min="9" max="9" width="35" style="2" customWidth="1"/>
    <col min="10" max="16384" width="8.77734375" style="2"/>
  </cols>
  <sheetData>
    <row r="1" spans="1:9" ht="27" customHeight="1">
      <c r="A1" s="287" t="s">
        <v>64</v>
      </c>
      <c r="B1" s="287"/>
      <c r="C1" s="287"/>
      <c r="D1" s="287"/>
      <c r="E1" s="287"/>
      <c r="F1" s="287"/>
      <c r="G1" s="287"/>
      <c r="H1" s="287"/>
    </row>
    <row r="2" spans="1:9" s="3" customFormat="1" ht="42">
      <c r="A2" s="1" t="s">
        <v>83</v>
      </c>
      <c r="B2" s="10" t="s">
        <v>41</v>
      </c>
      <c r="C2" s="10" t="s">
        <v>6</v>
      </c>
      <c r="D2" s="10" t="s">
        <v>44</v>
      </c>
      <c r="E2" s="10" t="s">
        <v>1</v>
      </c>
      <c r="F2" s="10" t="s">
        <v>43</v>
      </c>
      <c r="G2" s="10" t="s">
        <v>2</v>
      </c>
      <c r="H2" s="10" t="s">
        <v>3</v>
      </c>
      <c r="I2" s="71" t="s">
        <v>438</v>
      </c>
    </row>
    <row r="3" spans="1:9" s="7" customFormat="1" ht="270">
      <c r="A3" s="8">
        <v>2046</v>
      </c>
      <c r="B3" s="61" t="s">
        <v>100</v>
      </c>
      <c r="C3" s="11" t="s">
        <v>18</v>
      </c>
      <c r="D3" s="11">
        <v>200</v>
      </c>
      <c r="E3" s="5">
        <v>104</v>
      </c>
      <c r="F3" s="5" t="s">
        <v>330</v>
      </c>
      <c r="G3" s="17" t="s">
        <v>372</v>
      </c>
      <c r="H3" s="61" t="s">
        <v>74</v>
      </c>
      <c r="I3" s="18" t="s">
        <v>434</v>
      </c>
    </row>
    <row r="4" spans="1:9" s="7" customFormat="1" ht="90">
      <c r="A4" s="8">
        <v>2047</v>
      </c>
      <c r="B4" s="61" t="s">
        <v>76</v>
      </c>
      <c r="C4" s="11" t="s">
        <v>9</v>
      </c>
      <c r="D4" s="11">
        <v>290</v>
      </c>
      <c r="E4" s="5">
        <v>256</v>
      </c>
      <c r="F4" s="5"/>
      <c r="G4" s="17" t="s">
        <v>295</v>
      </c>
      <c r="H4" s="61" t="s">
        <v>21</v>
      </c>
      <c r="I4" s="18"/>
    </row>
    <row r="5" spans="1:9" s="7" customFormat="1" ht="54">
      <c r="A5" s="8">
        <v>2048</v>
      </c>
      <c r="B5" s="61" t="s">
        <v>65</v>
      </c>
      <c r="C5" s="11" t="s">
        <v>9</v>
      </c>
      <c r="D5" s="11">
        <v>350</v>
      </c>
      <c r="E5" s="5">
        <v>256</v>
      </c>
      <c r="F5" s="5"/>
      <c r="G5" s="17" t="s">
        <v>294</v>
      </c>
      <c r="H5" s="61" t="s">
        <v>21</v>
      </c>
      <c r="I5" s="18"/>
    </row>
    <row r="6" spans="1:9" s="7" customFormat="1" ht="396">
      <c r="A6" s="8">
        <v>2049</v>
      </c>
      <c r="B6" s="61" t="s">
        <v>66</v>
      </c>
      <c r="C6" s="11" t="s">
        <v>9</v>
      </c>
      <c r="D6" s="11">
        <v>95</v>
      </c>
      <c r="E6" s="5"/>
      <c r="F6" s="5"/>
      <c r="G6" s="17" t="s">
        <v>373</v>
      </c>
      <c r="H6" s="61" t="s">
        <v>75</v>
      </c>
      <c r="I6" s="18"/>
    </row>
    <row r="7" spans="1:9" s="7" customFormat="1" ht="54">
      <c r="A7" s="8">
        <v>2050</v>
      </c>
      <c r="B7" s="61" t="s">
        <v>101</v>
      </c>
      <c r="C7" s="11" t="s">
        <v>9</v>
      </c>
      <c r="D7" s="11">
        <v>4</v>
      </c>
      <c r="E7" s="5"/>
      <c r="F7" s="5"/>
      <c r="G7" s="17" t="s">
        <v>374</v>
      </c>
      <c r="H7" s="61" t="s">
        <v>75</v>
      </c>
      <c r="I7" s="18"/>
    </row>
    <row r="8" spans="1:9" s="7" customFormat="1" ht="72" customHeight="1">
      <c r="A8" s="8">
        <v>2051</v>
      </c>
      <c r="B8" s="15" t="s">
        <v>67</v>
      </c>
      <c r="C8" s="11" t="s">
        <v>7</v>
      </c>
      <c r="D8" s="11">
        <v>80</v>
      </c>
      <c r="E8" s="5">
        <v>100</v>
      </c>
      <c r="F8" s="5" t="s">
        <v>330</v>
      </c>
      <c r="G8" s="17" t="s">
        <v>375</v>
      </c>
      <c r="H8" s="61" t="s">
        <v>75</v>
      </c>
      <c r="I8" s="18"/>
    </row>
    <row r="9" spans="1:9" s="7" customFormat="1" ht="144">
      <c r="A9" s="8">
        <v>2052</v>
      </c>
      <c r="B9" s="61" t="s">
        <v>77</v>
      </c>
      <c r="C9" s="11" t="s">
        <v>7</v>
      </c>
      <c r="D9" s="11">
        <v>30</v>
      </c>
      <c r="E9" s="241" t="s">
        <v>376</v>
      </c>
      <c r="F9" s="5" t="s">
        <v>273</v>
      </c>
      <c r="G9" s="17" t="s">
        <v>377</v>
      </c>
      <c r="H9" s="61" t="s">
        <v>75</v>
      </c>
      <c r="I9" s="18"/>
    </row>
    <row r="10" spans="1:9" s="7" customFormat="1" ht="126">
      <c r="A10" s="8">
        <v>2054</v>
      </c>
      <c r="B10" s="61" t="s">
        <v>68</v>
      </c>
      <c r="C10" s="11" t="s">
        <v>7</v>
      </c>
      <c r="D10" s="11">
        <v>30</v>
      </c>
      <c r="E10" s="5">
        <v>6.11</v>
      </c>
      <c r="F10" s="5" t="s">
        <v>273</v>
      </c>
      <c r="G10" s="17" t="s">
        <v>379</v>
      </c>
      <c r="H10" s="61" t="s">
        <v>75</v>
      </c>
      <c r="I10" s="18"/>
    </row>
    <row r="11" spans="1:9" s="7" customFormat="1" ht="108">
      <c r="A11" s="8">
        <v>2053</v>
      </c>
      <c r="B11" s="61" t="s">
        <v>69</v>
      </c>
      <c r="C11" s="11" t="s">
        <v>7</v>
      </c>
      <c r="D11" s="11">
        <v>2</v>
      </c>
      <c r="E11" s="5">
        <v>2</v>
      </c>
      <c r="F11" s="5" t="s">
        <v>330</v>
      </c>
      <c r="G11" s="17" t="s">
        <v>378</v>
      </c>
      <c r="H11" s="61" t="s">
        <v>75</v>
      </c>
      <c r="I11" s="18"/>
    </row>
    <row r="12" spans="1:9" s="7" customFormat="1" ht="288">
      <c r="A12" s="8">
        <v>2057</v>
      </c>
      <c r="B12" s="61" t="s">
        <v>70</v>
      </c>
      <c r="C12" s="11" t="s">
        <v>72</v>
      </c>
      <c r="D12" s="25">
        <v>8000</v>
      </c>
      <c r="E12" s="244">
        <v>12800</v>
      </c>
      <c r="F12" s="5" t="s">
        <v>330</v>
      </c>
      <c r="G12" s="17" t="s">
        <v>380</v>
      </c>
      <c r="H12" s="61" t="s">
        <v>75</v>
      </c>
      <c r="I12" s="18"/>
    </row>
    <row r="13" spans="1:9" s="7" customFormat="1" ht="234">
      <c r="A13" s="8">
        <v>2056</v>
      </c>
      <c r="B13" s="61" t="s">
        <v>71</v>
      </c>
      <c r="C13" s="11" t="s">
        <v>73</v>
      </c>
      <c r="D13" s="11">
        <v>24</v>
      </c>
      <c r="E13" s="5">
        <v>19.16</v>
      </c>
      <c r="F13" s="5" t="s">
        <v>331</v>
      </c>
      <c r="G13" s="17" t="s">
        <v>381</v>
      </c>
      <c r="H13" s="61" t="s">
        <v>75</v>
      </c>
      <c r="I13" s="18"/>
    </row>
    <row r="14" spans="1:9" s="7" customFormat="1" ht="144">
      <c r="A14" s="8">
        <v>2055</v>
      </c>
      <c r="B14" s="61" t="s">
        <v>78</v>
      </c>
      <c r="C14" s="11" t="s">
        <v>7</v>
      </c>
      <c r="D14" s="11">
        <v>100</v>
      </c>
      <c r="E14" s="5">
        <v>100</v>
      </c>
      <c r="F14" s="5" t="s">
        <v>330</v>
      </c>
      <c r="G14" s="17" t="s">
        <v>382</v>
      </c>
      <c r="H14" s="61" t="s">
        <v>75</v>
      </c>
      <c r="I14" s="18"/>
    </row>
    <row r="15" spans="1:9">
      <c r="D15" s="2"/>
    </row>
    <row r="16" spans="1:9" s="65" customFormat="1" ht="28.8">
      <c r="A16" s="62"/>
      <c r="B16" s="288" t="s">
        <v>79</v>
      </c>
      <c r="C16" s="288"/>
      <c r="D16" s="288"/>
      <c r="E16" s="288"/>
      <c r="F16" s="63">
        <v>12</v>
      </c>
      <c r="G16" s="64" t="s">
        <v>19</v>
      </c>
    </row>
    <row r="17" spans="1:8" ht="52.05" customHeight="1">
      <c r="A17" s="19"/>
      <c r="B17" s="289" t="s">
        <v>13</v>
      </c>
      <c r="C17" s="289"/>
      <c r="D17" s="289"/>
      <c r="E17" s="289"/>
      <c r="F17" s="163">
        <f>COUNTIF(F3:F14,"สีแดง")</f>
        <v>2</v>
      </c>
      <c r="G17" s="163" t="s">
        <v>383</v>
      </c>
      <c r="H17" s="2">
        <f>2*100/8</f>
        <v>25</v>
      </c>
    </row>
    <row r="18" spans="1:8" ht="52.05" customHeight="1">
      <c r="A18" s="20"/>
      <c r="B18" s="290" t="s">
        <v>14</v>
      </c>
      <c r="C18" s="290"/>
      <c r="D18" s="290"/>
      <c r="E18" s="290"/>
      <c r="F18" s="163">
        <f>COUNTIF(F3:F14,"สีส้ม")</f>
        <v>0</v>
      </c>
      <c r="G18" s="163" t="s">
        <v>20</v>
      </c>
    </row>
    <row r="19" spans="1:8" ht="52.05" customHeight="1">
      <c r="A19" s="21"/>
      <c r="B19" s="291" t="s">
        <v>15</v>
      </c>
      <c r="C19" s="291"/>
      <c r="D19" s="291"/>
      <c r="E19" s="291"/>
      <c r="F19" s="163">
        <f>COUNTIF(F3:F14,"สีเหลือง")</f>
        <v>1</v>
      </c>
      <c r="G19" s="163" t="s">
        <v>384</v>
      </c>
    </row>
    <row r="20" spans="1:8" ht="52.05" customHeight="1">
      <c r="A20" s="22"/>
      <c r="B20" s="286" t="s">
        <v>16</v>
      </c>
      <c r="C20" s="286"/>
      <c r="D20" s="286"/>
      <c r="E20" s="286"/>
      <c r="F20" s="163">
        <f>COUNTIF(F3:F14,"สีเขียว")</f>
        <v>5</v>
      </c>
      <c r="G20" s="163" t="s">
        <v>435</v>
      </c>
    </row>
    <row r="21" spans="1:8" ht="52.05" customHeight="1">
      <c r="A21" s="157"/>
      <c r="B21" s="243" t="s">
        <v>257</v>
      </c>
      <c r="C21" s="2"/>
      <c r="F21" s="163">
        <v>0</v>
      </c>
      <c r="G21" s="163" t="s">
        <v>20</v>
      </c>
    </row>
    <row r="22" spans="1:8" ht="25.8">
      <c r="B22" s="158" t="s">
        <v>258</v>
      </c>
      <c r="C22" s="2"/>
      <c r="F22" s="163">
        <v>4</v>
      </c>
      <c r="G22" s="163" t="s">
        <v>256</v>
      </c>
    </row>
  </sheetData>
  <mergeCells count="6">
    <mergeCell ref="B20:E20"/>
    <mergeCell ref="A1:H1"/>
    <mergeCell ref="B16:E16"/>
    <mergeCell ref="B17:E17"/>
    <mergeCell ref="B18:E18"/>
    <mergeCell ref="B19:E19"/>
  </mergeCells>
  <pageMargins left="0.70866141732283472" right="0.70866141732283472" top="0.74803149606299213" bottom="0.74803149606299213" header="0.31496062992125984" footer="0.31496062992125984"/>
  <pageSetup paperSize="5" scale="94" orientation="landscape" r:id="rId1"/>
  <rowBreaks count="1" manualBreakCount="1">
    <brk id="1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10</vt:i4>
      </vt:variant>
      <vt:variant>
        <vt:lpstr>ช่วงที่มีชื่อ</vt:lpstr>
      </vt:variant>
      <vt:variant>
        <vt:i4>21</vt:i4>
      </vt:variant>
    </vt:vector>
  </HeadingPairs>
  <TitlesOfParts>
    <vt:vector size="31" baseType="lpstr">
      <vt:lpstr>สรุป</vt:lpstr>
      <vt:lpstr>ตัวชี้วัดวิสัยทัศน์</vt:lpstr>
      <vt:lpstr>เป้าประสงค์ที่ 1</vt:lpstr>
      <vt:lpstr>โครงการย. 1</vt:lpstr>
      <vt:lpstr>เป้าประสงค์ที่ 2</vt:lpstr>
      <vt:lpstr>โครงการย. 2</vt:lpstr>
      <vt:lpstr>เป้าประสงค์ที่ 3</vt:lpstr>
      <vt:lpstr>โครงการย. 3</vt:lpstr>
      <vt:lpstr>เป้าประสงค์ที่ 4</vt:lpstr>
      <vt:lpstr>โครงการย. 4</vt:lpstr>
      <vt:lpstr>'โครงการย. 1'!_Hlk114566190</vt:lpstr>
      <vt:lpstr>'โครงการย. 4'!_Hlk114566190</vt:lpstr>
      <vt:lpstr>'เป้าประสงค์ที่ 3'!_Hlk114566190</vt:lpstr>
      <vt:lpstr>'เป้าประสงค์ที่ 4'!_Hlk114566190</vt:lpstr>
      <vt:lpstr>'โครงการย. 1'!Print_Area</vt:lpstr>
      <vt:lpstr>'โครงการย. 2'!Print_Area</vt:lpstr>
      <vt:lpstr>'โครงการย. 3'!Print_Area</vt:lpstr>
      <vt:lpstr>'โครงการย. 4'!Print_Area</vt:lpstr>
      <vt:lpstr>ตัวชี้วัดวิสัยทัศน์!Print_Area</vt:lpstr>
      <vt:lpstr>'เป้าประสงค์ที่ 1'!Print_Area</vt:lpstr>
      <vt:lpstr>'เป้าประสงค์ที่ 2'!Print_Area</vt:lpstr>
      <vt:lpstr>'เป้าประสงค์ที่ 3'!Print_Area</vt:lpstr>
      <vt:lpstr>'เป้าประสงค์ที่ 4'!Print_Area</vt:lpstr>
      <vt:lpstr>'โครงการย. 1'!Print_Titles</vt:lpstr>
      <vt:lpstr>'โครงการย. 2'!Print_Titles</vt:lpstr>
      <vt:lpstr>'โครงการย. 3'!Print_Titles</vt:lpstr>
      <vt:lpstr>'โครงการย. 4'!Print_Titles</vt:lpstr>
      <vt:lpstr>'เป้าประสงค์ที่ 1'!Print_Titles</vt:lpstr>
      <vt:lpstr>'เป้าประสงค์ที่ 2'!Print_Titles</vt:lpstr>
      <vt:lpstr>'เป้าประสงค์ที่ 3'!Print_Titles</vt:lpstr>
      <vt:lpstr>'เป้าประสงค์ที่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Neung 1</dc:creator>
  <cp:lastModifiedBy>admin</cp:lastModifiedBy>
  <cp:lastPrinted>2024-03-11T04:15:41Z</cp:lastPrinted>
  <dcterms:created xsi:type="dcterms:W3CDTF">2024-02-21T03:04:06Z</dcterms:created>
  <dcterms:modified xsi:type="dcterms:W3CDTF">2024-03-27T04:18:22Z</dcterms:modified>
</cp:coreProperties>
</file>